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dir.mtu.edu\home\Desktop\THESIS\"/>
    </mc:Choice>
  </mc:AlternateContent>
  <bookViews>
    <workbookView xWindow="0" yWindow="0" windowWidth="20130" windowHeight="8055" activeTab="6"/>
  </bookViews>
  <sheets>
    <sheet name="Appendix A" sheetId="1" r:id="rId1"/>
    <sheet name="Appendix B - Community Scoring" sheetId="2" r:id="rId2"/>
    <sheet name="Appendix B - Serv Prov Scoring" sheetId="3" r:id="rId3"/>
    <sheet name="Appendix B - System Scoring" sheetId="4" r:id="rId4"/>
    <sheet name="Appendix C - SPSS Input Data" sheetId="5" r:id="rId5"/>
    <sheet name="Appendix D - SPSS Coding" sheetId="6" r:id="rId6"/>
    <sheet name="Appendix E - Correlations" sheetId="7" r:id="rId7"/>
  </sheets>
  <externalReferences>
    <externalReference r:id="rId8"/>
    <externalReference r:id="rId9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5" l="1"/>
  <c r="F24" i="5"/>
  <c r="E24" i="5"/>
  <c r="D24" i="5"/>
  <c r="C24" i="5"/>
  <c r="G24" i="5" s="1"/>
  <c r="I23" i="5"/>
  <c r="G23" i="5"/>
  <c r="F23" i="5"/>
  <c r="E23" i="5"/>
  <c r="D23" i="5"/>
  <c r="C23" i="5"/>
  <c r="I22" i="5"/>
  <c r="F22" i="5"/>
  <c r="E22" i="5"/>
  <c r="G22" i="5" s="1"/>
  <c r="D22" i="5"/>
  <c r="C22" i="5"/>
  <c r="I21" i="5"/>
  <c r="F21" i="5"/>
  <c r="E21" i="5"/>
  <c r="D21" i="5"/>
  <c r="C21" i="5"/>
  <c r="G21" i="5" s="1"/>
  <c r="I20" i="5"/>
  <c r="F20" i="5"/>
  <c r="E20" i="5"/>
  <c r="D20" i="5"/>
  <c r="C20" i="5"/>
  <c r="G20" i="5" s="1"/>
  <c r="I19" i="5"/>
  <c r="G19" i="5"/>
  <c r="F19" i="5"/>
  <c r="E19" i="5"/>
  <c r="D19" i="5"/>
  <c r="C19" i="5"/>
  <c r="I18" i="5"/>
  <c r="F18" i="5"/>
  <c r="E18" i="5"/>
  <c r="G18" i="5" s="1"/>
  <c r="D18" i="5"/>
  <c r="C18" i="5"/>
  <c r="I17" i="5"/>
  <c r="F17" i="5"/>
  <c r="E17" i="5"/>
  <c r="D17" i="5"/>
  <c r="C17" i="5"/>
  <c r="G17" i="5" s="1"/>
  <c r="I16" i="5"/>
  <c r="F16" i="5"/>
  <c r="E16" i="5"/>
  <c r="D16" i="5"/>
  <c r="C16" i="5"/>
  <c r="G16" i="5" s="1"/>
  <c r="I15" i="5"/>
  <c r="G15" i="5"/>
  <c r="F15" i="5"/>
  <c r="E15" i="5"/>
  <c r="D15" i="5"/>
  <c r="C15" i="5"/>
  <c r="I14" i="5"/>
  <c r="F14" i="5"/>
  <c r="E14" i="5"/>
  <c r="G14" i="5" s="1"/>
  <c r="D14" i="5"/>
  <c r="C14" i="5"/>
  <c r="I13" i="5"/>
  <c r="F13" i="5"/>
  <c r="E13" i="5"/>
  <c r="D13" i="5"/>
  <c r="C13" i="5"/>
  <c r="G13" i="5" s="1"/>
  <c r="I12" i="5"/>
  <c r="F12" i="5"/>
  <c r="E12" i="5"/>
  <c r="D12" i="5"/>
  <c r="C12" i="5"/>
  <c r="G12" i="5" s="1"/>
  <c r="I11" i="5"/>
  <c r="G11" i="5"/>
  <c r="F11" i="5"/>
  <c r="E11" i="5"/>
  <c r="D11" i="5"/>
  <c r="C11" i="5"/>
  <c r="I10" i="5"/>
  <c r="F10" i="5"/>
  <c r="E10" i="5"/>
  <c r="G10" i="5" s="1"/>
  <c r="D10" i="5"/>
  <c r="C10" i="5"/>
  <c r="I9" i="5"/>
  <c r="F9" i="5"/>
  <c r="E9" i="5"/>
  <c r="D9" i="5"/>
  <c r="C9" i="5"/>
  <c r="G9" i="5" s="1"/>
  <c r="I8" i="5"/>
  <c r="F8" i="5"/>
  <c r="E8" i="5"/>
  <c r="D8" i="5"/>
  <c r="C8" i="5"/>
  <c r="G8" i="5" s="1"/>
  <c r="I7" i="5"/>
  <c r="G7" i="5"/>
  <c r="F7" i="5"/>
  <c r="E7" i="5"/>
  <c r="D7" i="5"/>
  <c r="C7" i="5"/>
  <c r="I6" i="5"/>
  <c r="F6" i="5"/>
  <c r="E6" i="5"/>
  <c r="G6" i="5" s="1"/>
  <c r="D6" i="5"/>
  <c r="C6" i="5"/>
  <c r="I5" i="5"/>
  <c r="F5" i="5"/>
  <c r="E5" i="5"/>
  <c r="D5" i="5"/>
  <c r="C5" i="5"/>
  <c r="G5" i="5" s="1"/>
  <c r="I4" i="5"/>
  <c r="F4" i="5"/>
  <c r="E4" i="5"/>
  <c r="D4" i="5"/>
  <c r="C4" i="5"/>
  <c r="G4" i="5" s="1"/>
  <c r="I3" i="5"/>
  <c r="G3" i="5"/>
  <c r="F3" i="5"/>
  <c r="E3" i="5"/>
  <c r="D3" i="5"/>
  <c r="C3" i="5"/>
  <c r="I2" i="5"/>
  <c r="F2" i="5"/>
  <c r="E2" i="5"/>
  <c r="G2" i="5" s="1"/>
  <c r="D2" i="5"/>
  <c r="C2" i="5"/>
  <c r="I39" i="4"/>
  <c r="U36" i="4"/>
  <c r="T36" i="4"/>
  <c r="S36" i="4"/>
  <c r="R36" i="4"/>
  <c r="Q36" i="4"/>
  <c r="P36" i="4"/>
  <c r="O36" i="4"/>
  <c r="W36" i="4" s="1"/>
  <c r="X36" i="4" s="1"/>
  <c r="U35" i="4"/>
  <c r="T35" i="4"/>
  <c r="S35" i="4"/>
  <c r="R35" i="4"/>
  <c r="Q35" i="4"/>
  <c r="P35" i="4"/>
  <c r="W35" i="4" s="1"/>
  <c r="X35" i="4" s="1"/>
  <c r="O35" i="4"/>
  <c r="U34" i="4"/>
  <c r="T34" i="4"/>
  <c r="S34" i="4"/>
  <c r="W34" i="4" s="1"/>
  <c r="X34" i="4" s="1"/>
  <c r="R34" i="4"/>
  <c r="Q34" i="4"/>
  <c r="P34" i="4"/>
  <c r="O34" i="4"/>
  <c r="U33" i="4"/>
  <c r="T33" i="4"/>
  <c r="S33" i="4"/>
  <c r="R33" i="4"/>
  <c r="Q33" i="4"/>
  <c r="P33" i="4"/>
  <c r="W33" i="4" s="1"/>
  <c r="X33" i="4" s="1"/>
  <c r="O33" i="4"/>
  <c r="U32" i="4"/>
  <c r="T32" i="4"/>
  <c r="S32" i="4"/>
  <c r="R32" i="4"/>
  <c r="Q32" i="4"/>
  <c r="P32" i="4"/>
  <c r="O32" i="4"/>
  <c r="W32" i="4" s="1"/>
  <c r="X32" i="4" s="1"/>
  <c r="U31" i="4"/>
  <c r="T31" i="4"/>
  <c r="S31" i="4"/>
  <c r="R31" i="4"/>
  <c r="Q31" i="4"/>
  <c r="P31" i="4"/>
  <c r="O31" i="4"/>
  <c r="W31" i="4" s="1"/>
  <c r="X31" i="4" s="1"/>
  <c r="U30" i="4"/>
  <c r="T30" i="4"/>
  <c r="S30" i="4"/>
  <c r="R30" i="4"/>
  <c r="Q30" i="4"/>
  <c r="P30" i="4"/>
  <c r="O30" i="4"/>
  <c r="W30" i="4" s="1"/>
  <c r="X30" i="4" s="1"/>
  <c r="U29" i="4"/>
  <c r="T29" i="4"/>
  <c r="S29" i="4"/>
  <c r="R29" i="4"/>
  <c r="Q29" i="4"/>
  <c r="P29" i="4"/>
  <c r="O29" i="4"/>
  <c r="W29" i="4" s="1"/>
  <c r="U28" i="4"/>
  <c r="T28" i="4"/>
  <c r="S28" i="4"/>
  <c r="R28" i="4"/>
  <c r="Q28" i="4"/>
  <c r="P28" i="4"/>
  <c r="O28" i="4"/>
  <c r="W28" i="4" s="1"/>
  <c r="X28" i="4" s="1"/>
  <c r="U27" i="4"/>
  <c r="T27" i="4"/>
  <c r="S27" i="4"/>
  <c r="R27" i="4"/>
  <c r="Q27" i="4"/>
  <c r="W27" i="4" s="1"/>
  <c r="X27" i="4" s="1"/>
  <c r="P27" i="4"/>
  <c r="O27" i="4"/>
  <c r="W26" i="4"/>
  <c r="X26" i="4" s="1"/>
  <c r="U26" i="4"/>
  <c r="T26" i="4"/>
  <c r="S26" i="4"/>
  <c r="R26" i="4"/>
  <c r="Q26" i="4"/>
  <c r="P26" i="4"/>
  <c r="O26" i="4"/>
  <c r="U25" i="4"/>
  <c r="T25" i="4"/>
  <c r="S25" i="4"/>
  <c r="R25" i="4"/>
  <c r="Q25" i="4"/>
  <c r="P25" i="4"/>
  <c r="O25" i="4"/>
  <c r="W25" i="4" s="1"/>
  <c r="X25" i="4" s="1"/>
  <c r="U24" i="4"/>
  <c r="T24" i="4"/>
  <c r="S24" i="4"/>
  <c r="R24" i="4"/>
  <c r="Q24" i="4"/>
  <c r="P24" i="4"/>
  <c r="O24" i="4"/>
  <c r="W24" i="4" s="1"/>
  <c r="X24" i="4" s="1"/>
  <c r="U23" i="4"/>
  <c r="T23" i="4"/>
  <c r="S23" i="4"/>
  <c r="R23" i="4"/>
  <c r="Q23" i="4"/>
  <c r="P23" i="4"/>
  <c r="O23" i="4"/>
  <c r="W23" i="4" s="1"/>
  <c r="X23" i="4" s="1"/>
  <c r="U22" i="4"/>
  <c r="T22" i="4"/>
  <c r="S22" i="4"/>
  <c r="R22" i="4"/>
  <c r="Q22" i="4"/>
  <c r="P22" i="4"/>
  <c r="O22" i="4"/>
  <c r="W22" i="4" s="1"/>
  <c r="X22" i="4" s="1"/>
  <c r="U21" i="4"/>
  <c r="T21" i="4"/>
  <c r="S21" i="4"/>
  <c r="R21" i="4"/>
  <c r="Q21" i="4"/>
  <c r="P21" i="4"/>
  <c r="O21" i="4"/>
  <c r="W21" i="4" s="1"/>
  <c r="X21" i="4" s="1"/>
  <c r="U20" i="4"/>
  <c r="T20" i="4"/>
  <c r="S20" i="4"/>
  <c r="R20" i="4"/>
  <c r="Q20" i="4"/>
  <c r="P20" i="4"/>
  <c r="O20" i="4"/>
  <c r="W20" i="4" s="1"/>
  <c r="X20" i="4" s="1"/>
  <c r="U19" i="4"/>
  <c r="T19" i="4"/>
  <c r="S19" i="4"/>
  <c r="R19" i="4"/>
  <c r="Q19" i="4"/>
  <c r="W19" i="4" s="1"/>
  <c r="X19" i="4" s="1"/>
  <c r="P19" i="4"/>
  <c r="O19" i="4"/>
  <c r="W18" i="4"/>
  <c r="X18" i="4" s="1"/>
  <c r="U18" i="4"/>
  <c r="T18" i="4"/>
  <c r="S18" i="4"/>
  <c r="R18" i="4"/>
  <c r="Q18" i="4"/>
  <c r="P18" i="4"/>
  <c r="O18" i="4"/>
  <c r="U17" i="4"/>
  <c r="T17" i="4"/>
  <c r="S17" i="4"/>
  <c r="R17" i="4"/>
  <c r="Q17" i="4"/>
  <c r="P17" i="4"/>
  <c r="O17" i="4"/>
  <c r="W17" i="4" s="1"/>
  <c r="X17" i="4" s="1"/>
  <c r="U16" i="4"/>
  <c r="T16" i="4"/>
  <c r="S16" i="4"/>
  <c r="R16" i="4"/>
  <c r="Q16" i="4"/>
  <c r="P16" i="4"/>
  <c r="O16" i="4"/>
  <c r="W16" i="4" s="1"/>
  <c r="X16" i="4" s="1"/>
  <c r="U15" i="4"/>
  <c r="T15" i="4"/>
  <c r="S15" i="4"/>
  <c r="R15" i="4"/>
  <c r="Q15" i="4"/>
  <c r="P15" i="4"/>
  <c r="O15" i="4"/>
  <c r="W15" i="4" s="1"/>
  <c r="X15" i="4" s="1"/>
  <c r="U14" i="4"/>
  <c r="T14" i="4"/>
  <c r="S14" i="4"/>
  <c r="W14" i="4" s="1"/>
  <c r="R14" i="4"/>
  <c r="Q14" i="4"/>
  <c r="P14" i="4"/>
  <c r="O14" i="4"/>
  <c r="AE43" i="3"/>
  <c r="AC43" i="3"/>
  <c r="V43" i="3"/>
  <c r="AD43" i="3" s="1"/>
  <c r="O43" i="3"/>
  <c r="N43" i="3"/>
  <c r="AB43" i="3" s="1"/>
  <c r="J43" i="3"/>
  <c r="D43" i="3"/>
  <c r="AA43" i="3" s="1"/>
  <c r="AE42" i="3"/>
  <c r="AC42" i="3"/>
  <c r="V42" i="3"/>
  <c r="AD42" i="3" s="1"/>
  <c r="O42" i="3"/>
  <c r="N42" i="3"/>
  <c r="AB42" i="3" s="1"/>
  <c r="J42" i="3"/>
  <c r="D42" i="3"/>
  <c r="AA42" i="3" s="1"/>
  <c r="AE41" i="3"/>
  <c r="AC41" i="3"/>
  <c r="V41" i="3"/>
  <c r="AD41" i="3" s="1"/>
  <c r="O41" i="3"/>
  <c r="N41" i="3"/>
  <c r="AB41" i="3" s="1"/>
  <c r="J41" i="3"/>
  <c r="D41" i="3"/>
  <c r="AA41" i="3" s="1"/>
  <c r="AE40" i="3"/>
  <c r="AC40" i="3"/>
  <c r="V40" i="3"/>
  <c r="AD40" i="3" s="1"/>
  <c r="O40" i="3"/>
  <c r="N40" i="3"/>
  <c r="AB40" i="3" s="1"/>
  <c r="J40" i="3"/>
  <c r="D40" i="3"/>
  <c r="AA40" i="3" s="1"/>
  <c r="AE39" i="3"/>
  <c r="AC39" i="3"/>
  <c r="V39" i="3"/>
  <c r="AD39" i="3" s="1"/>
  <c r="O39" i="3"/>
  <c r="N39" i="3"/>
  <c r="AB39" i="3" s="1"/>
  <c r="J39" i="3"/>
  <c r="D39" i="3"/>
  <c r="AA39" i="3" s="1"/>
  <c r="AE38" i="3"/>
  <c r="AC38" i="3"/>
  <c r="V38" i="3"/>
  <c r="AD38" i="3" s="1"/>
  <c r="O38" i="3"/>
  <c r="N38" i="3"/>
  <c r="AB38" i="3" s="1"/>
  <c r="J38" i="3"/>
  <c r="D38" i="3"/>
  <c r="AA38" i="3" s="1"/>
  <c r="AE37" i="3"/>
  <c r="AC37" i="3"/>
  <c r="V37" i="3"/>
  <c r="AD37" i="3" s="1"/>
  <c r="O37" i="3"/>
  <c r="N37" i="3"/>
  <c r="AB37" i="3" s="1"/>
  <c r="J37" i="3"/>
  <c r="D37" i="3"/>
  <c r="AA37" i="3" s="1"/>
  <c r="AF37" i="3" s="1"/>
  <c r="AG37" i="3" s="1"/>
  <c r="AE36" i="3"/>
  <c r="AC36" i="3"/>
  <c r="V36" i="3"/>
  <c r="AD36" i="3" s="1"/>
  <c r="N36" i="3"/>
  <c r="AB36" i="3" s="1"/>
  <c r="J36" i="3"/>
  <c r="AA36" i="3" s="1"/>
  <c r="AF36" i="3" s="1"/>
  <c r="AG36" i="3" s="1"/>
  <c r="D36" i="3"/>
  <c r="AE35" i="3"/>
  <c r="AC35" i="3"/>
  <c r="V35" i="3"/>
  <c r="AD35" i="3" s="1"/>
  <c r="O35" i="3"/>
  <c r="AB35" i="3" s="1"/>
  <c r="N35" i="3"/>
  <c r="J35" i="3"/>
  <c r="D35" i="3"/>
  <c r="AA35" i="3" s="1"/>
  <c r="AE34" i="3"/>
  <c r="AC34" i="3"/>
  <c r="V34" i="3"/>
  <c r="AD34" i="3" s="1"/>
  <c r="O34" i="3"/>
  <c r="AB34" i="3" s="1"/>
  <c r="N34" i="3"/>
  <c r="J34" i="3"/>
  <c r="D34" i="3"/>
  <c r="AA34" i="3" s="1"/>
  <c r="AE33" i="3"/>
  <c r="AC33" i="3"/>
  <c r="V33" i="3"/>
  <c r="AD33" i="3" s="1"/>
  <c r="O33" i="3"/>
  <c r="AB33" i="3" s="1"/>
  <c r="N33" i="3"/>
  <c r="J33" i="3"/>
  <c r="D33" i="3"/>
  <c r="AA33" i="3" s="1"/>
  <c r="AE32" i="3"/>
  <c r="AC32" i="3"/>
  <c r="V32" i="3"/>
  <c r="AD32" i="3" s="1"/>
  <c r="N32" i="3"/>
  <c r="AB32" i="3" s="1"/>
  <c r="J32" i="3"/>
  <c r="D32" i="3"/>
  <c r="AA32" i="3" s="1"/>
  <c r="AF32" i="3" s="1"/>
  <c r="AG32" i="3" s="1"/>
  <c r="AE31" i="3"/>
  <c r="AC31" i="3"/>
  <c r="AA31" i="3"/>
  <c r="V31" i="3"/>
  <c r="AD31" i="3" s="1"/>
  <c r="O31" i="3"/>
  <c r="N31" i="3"/>
  <c r="AB31" i="3" s="1"/>
  <c r="AF31" i="3" s="1"/>
  <c r="AG31" i="3" s="1"/>
  <c r="J31" i="3"/>
  <c r="D31" i="3"/>
  <c r="AE30" i="3"/>
  <c r="AC30" i="3"/>
  <c r="AA30" i="3"/>
  <c r="V30" i="3"/>
  <c r="AD30" i="3" s="1"/>
  <c r="O30" i="3"/>
  <c r="N30" i="3"/>
  <c r="AB30" i="3" s="1"/>
  <c r="AF30" i="3" s="1"/>
  <c r="AG30" i="3" s="1"/>
  <c r="J30" i="3"/>
  <c r="D30" i="3"/>
  <c r="AE29" i="3"/>
  <c r="AC29" i="3"/>
  <c r="AA29" i="3"/>
  <c r="V29" i="3"/>
  <c r="AD29" i="3" s="1"/>
  <c r="O29" i="3"/>
  <c r="N29" i="3"/>
  <c r="AB29" i="3" s="1"/>
  <c r="AF29" i="3" s="1"/>
  <c r="AG29" i="3" s="1"/>
  <c r="J29" i="3"/>
  <c r="D29" i="3"/>
  <c r="AE28" i="3"/>
  <c r="AC28" i="3"/>
  <c r="AA28" i="3"/>
  <c r="V28" i="3"/>
  <c r="AD28" i="3" s="1"/>
  <c r="O28" i="3"/>
  <c r="N28" i="3"/>
  <c r="AB28" i="3" s="1"/>
  <c r="AF28" i="3" s="1"/>
  <c r="AG28" i="3" s="1"/>
  <c r="J28" i="3"/>
  <c r="D28" i="3"/>
  <c r="AE27" i="3"/>
  <c r="AC27" i="3"/>
  <c r="AA27" i="3"/>
  <c r="V27" i="3"/>
  <c r="AD27" i="3" s="1"/>
  <c r="O27" i="3"/>
  <c r="N27" i="3"/>
  <c r="AB27" i="3" s="1"/>
  <c r="AF27" i="3" s="1"/>
  <c r="AG27" i="3" s="1"/>
  <c r="J27" i="3"/>
  <c r="D27" i="3"/>
  <c r="AE26" i="3"/>
  <c r="AC26" i="3"/>
  <c r="V26" i="3"/>
  <c r="AD26" i="3" s="1"/>
  <c r="N26" i="3"/>
  <c r="AB26" i="3" s="1"/>
  <c r="J26" i="3"/>
  <c r="AA26" i="3" s="1"/>
  <c r="D26" i="3"/>
  <c r="AE25" i="3"/>
  <c r="AC25" i="3"/>
  <c r="V25" i="3"/>
  <c r="AD25" i="3" s="1"/>
  <c r="O25" i="3"/>
  <c r="N25" i="3"/>
  <c r="AB25" i="3" s="1"/>
  <c r="J25" i="3"/>
  <c r="AA25" i="3" s="1"/>
  <c r="AF25" i="3" s="1"/>
  <c r="AG25" i="3" s="1"/>
  <c r="D25" i="3"/>
  <c r="AE24" i="3"/>
  <c r="AC24" i="3"/>
  <c r="V24" i="3"/>
  <c r="AD24" i="3" s="1"/>
  <c r="O24" i="3"/>
  <c r="N24" i="3"/>
  <c r="AB24" i="3" s="1"/>
  <c r="J24" i="3"/>
  <c r="AA24" i="3" s="1"/>
  <c r="D24" i="3"/>
  <c r="AE23" i="3"/>
  <c r="AC23" i="3"/>
  <c r="V23" i="3"/>
  <c r="AD23" i="3" s="1"/>
  <c r="O23" i="3"/>
  <c r="N23" i="3"/>
  <c r="AB23" i="3" s="1"/>
  <c r="J23" i="3"/>
  <c r="AA23" i="3" s="1"/>
  <c r="D23" i="3"/>
  <c r="AE22" i="3"/>
  <c r="AC22" i="3"/>
  <c r="V22" i="3"/>
  <c r="AD22" i="3" s="1"/>
  <c r="N22" i="3"/>
  <c r="AB22" i="3" s="1"/>
  <c r="J22" i="3"/>
  <c r="D22" i="3"/>
  <c r="AA22" i="3" s="1"/>
  <c r="AE21" i="3"/>
  <c r="AD21" i="3"/>
  <c r="AC21" i="3"/>
  <c r="V21" i="3"/>
  <c r="O21" i="3"/>
  <c r="N21" i="3"/>
  <c r="AB21" i="3" s="1"/>
  <c r="J21" i="3"/>
  <c r="D21" i="3"/>
  <c r="AA21" i="3" s="1"/>
  <c r="AN36" i="2"/>
  <c r="AI36" i="2"/>
  <c r="AS36" i="2" s="1"/>
  <c r="AH36" i="2"/>
  <c r="AR36" i="2" s="1"/>
  <c r="Y36" i="2"/>
  <c r="AU36" i="2" s="1"/>
  <c r="U36" i="2"/>
  <c r="AT36" i="2" s="1"/>
  <c r="Q36" i="2"/>
  <c r="AQ36" i="2" s="1"/>
  <c r="P36" i="2"/>
  <c r="AO36" i="2" s="1"/>
  <c r="L36" i="2"/>
  <c r="E36" i="2"/>
  <c r="F36" i="2" s="1"/>
  <c r="C36" i="2"/>
  <c r="D36" i="2" s="1"/>
  <c r="G36" i="2" s="1"/>
  <c r="AP36" i="2" s="1"/>
  <c r="AR35" i="2"/>
  <c r="AN35" i="2"/>
  <c r="AI35" i="2"/>
  <c r="AS35" i="2" s="1"/>
  <c r="AH35" i="2"/>
  <c r="Y35" i="2"/>
  <c r="AU35" i="2" s="1"/>
  <c r="U35" i="2"/>
  <c r="AT35" i="2" s="1"/>
  <c r="Q35" i="2"/>
  <c r="AQ35" i="2" s="1"/>
  <c r="P35" i="2"/>
  <c r="AO35" i="2" s="1"/>
  <c r="L35" i="2"/>
  <c r="E35" i="2"/>
  <c r="F35" i="2" s="1"/>
  <c r="C35" i="2"/>
  <c r="D35" i="2" s="1"/>
  <c r="G35" i="2" s="1"/>
  <c r="AP35" i="2" s="1"/>
  <c r="AU34" i="2"/>
  <c r="AT34" i="2"/>
  <c r="AN34" i="2"/>
  <c r="AI34" i="2"/>
  <c r="AS34" i="2" s="1"/>
  <c r="AH34" i="2"/>
  <c r="AR34" i="2" s="1"/>
  <c r="Y34" i="2"/>
  <c r="U34" i="2"/>
  <c r="Q34" i="2"/>
  <c r="AQ34" i="2" s="1"/>
  <c r="P34" i="2"/>
  <c r="AO34" i="2" s="1"/>
  <c r="L34" i="2"/>
  <c r="E34" i="2"/>
  <c r="F34" i="2" s="1"/>
  <c r="C34" i="2"/>
  <c r="D34" i="2" s="1"/>
  <c r="G34" i="2" s="1"/>
  <c r="AP34" i="2" s="1"/>
  <c r="AR33" i="2"/>
  <c r="AN33" i="2"/>
  <c r="AI33" i="2"/>
  <c r="AS33" i="2" s="1"/>
  <c r="AH33" i="2"/>
  <c r="Y33" i="2"/>
  <c r="AU33" i="2" s="1"/>
  <c r="U33" i="2"/>
  <c r="AT33" i="2" s="1"/>
  <c r="Q33" i="2"/>
  <c r="AQ33" i="2" s="1"/>
  <c r="P33" i="2"/>
  <c r="AO33" i="2" s="1"/>
  <c r="L33" i="2"/>
  <c r="E33" i="2"/>
  <c r="F33" i="2" s="1"/>
  <c r="C33" i="2"/>
  <c r="D33" i="2" s="1"/>
  <c r="AT32" i="2"/>
  <c r="AN32" i="2"/>
  <c r="AI32" i="2"/>
  <c r="AS32" i="2" s="1"/>
  <c r="AH32" i="2"/>
  <c r="AR32" i="2" s="1"/>
  <c r="Y32" i="2"/>
  <c r="AU32" i="2" s="1"/>
  <c r="U32" i="2"/>
  <c r="Q32" i="2"/>
  <c r="AQ32" i="2" s="1"/>
  <c r="P32" i="2"/>
  <c r="AO32" i="2" s="1"/>
  <c r="L32" i="2"/>
  <c r="E32" i="2"/>
  <c r="F32" i="2" s="1"/>
  <c r="C32" i="2"/>
  <c r="D32" i="2" s="1"/>
  <c r="G32" i="2" s="1"/>
  <c r="AP32" i="2" s="1"/>
  <c r="AS31" i="2"/>
  <c r="AR31" i="2"/>
  <c r="AN31" i="2"/>
  <c r="AI31" i="2"/>
  <c r="AH31" i="2"/>
  <c r="Y31" i="2"/>
  <c r="AU31" i="2" s="1"/>
  <c r="U31" i="2"/>
  <c r="AT31" i="2" s="1"/>
  <c r="Q31" i="2"/>
  <c r="AQ31" i="2" s="1"/>
  <c r="P31" i="2"/>
  <c r="AO31" i="2" s="1"/>
  <c r="L31" i="2"/>
  <c r="E31" i="2"/>
  <c r="F31" i="2" s="1"/>
  <c r="C31" i="2"/>
  <c r="D31" i="2" s="1"/>
  <c r="G31" i="2" s="1"/>
  <c r="AP31" i="2" s="1"/>
  <c r="AU30" i="2"/>
  <c r="AT30" i="2"/>
  <c r="AN30" i="2"/>
  <c r="AI30" i="2"/>
  <c r="AS30" i="2" s="1"/>
  <c r="AH30" i="2"/>
  <c r="AR30" i="2" s="1"/>
  <c r="Y30" i="2"/>
  <c r="U30" i="2"/>
  <c r="Q30" i="2"/>
  <c r="AQ30" i="2" s="1"/>
  <c r="P30" i="2"/>
  <c r="AO30" i="2" s="1"/>
  <c r="L30" i="2"/>
  <c r="E30" i="2"/>
  <c r="F30" i="2" s="1"/>
  <c r="C30" i="2"/>
  <c r="D30" i="2" s="1"/>
  <c r="G30" i="2" s="1"/>
  <c r="AP30" i="2" s="1"/>
  <c r="AR29" i="2"/>
  <c r="AN29" i="2"/>
  <c r="AI29" i="2"/>
  <c r="AS29" i="2" s="1"/>
  <c r="AH29" i="2"/>
  <c r="Y29" i="2"/>
  <c r="AU29" i="2" s="1"/>
  <c r="U29" i="2"/>
  <c r="AT29" i="2" s="1"/>
  <c r="Q29" i="2"/>
  <c r="AQ29" i="2" s="1"/>
  <c r="P29" i="2"/>
  <c r="AO29" i="2" s="1"/>
  <c r="L29" i="2"/>
  <c r="E29" i="2"/>
  <c r="F29" i="2" s="1"/>
  <c r="C29" i="2"/>
  <c r="D29" i="2" s="1"/>
  <c r="G29" i="2" s="1"/>
  <c r="AP29" i="2" s="1"/>
  <c r="AT28" i="2"/>
  <c r="AN28" i="2"/>
  <c r="AI28" i="2"/>
  <c r="AS28" i="2" s="1"/>
  <c r="AH28" i="2"/>
  <c r="AR28" i="2" s="1"/>
  <c r="Y28" i="2"/>
  <c r="AU28" i="2" s="1"/>
  <c r="U28" i="2"/>
  <c r="Q28" i="2"/>
  <c r="AQ28" i="2" s="1"/>
  <c r="P28" i="2"/>
  <c r="AO28" i="2" s="1"/>
  <c r="L28" i="2"/>
  <c r="E28" i="2"/>
  <c r="F28" i="2" s="1"/>
  <c r="C28" i="2"/>
  <c r="D28" i="2" s="1"/>
  <c r="G28" i="2" s="1"/>
  <c r="AP28" i="2" s="1"/>
  <c r="AS27" i="2"/>
  <c r="AR27" i="2"/>
  <c r="AN27" i="2"/>
  <c r="AI27" i="2"/>
  <c r="AH27" i="2"/>
  <c r="Y27" i="2"/>
  <c r="AU27" i="2" s="1"/>
  <c r="U27" i="2"/>
  <c r="AT27" i="2" s="1"/>
  <c r="Q27" i="2"/>
  <c r="AQ27" i="2" s="1"/>
  <c r="P27" i="2"/>
  <c r="AO27" i="2" s="1"/>
  <c r="L27" i="2"/>
  <c r="E27" i="2"/>
  <c r="F27" i="2" s="1"/>
  <c r="C27" i="2"/>
  <c r="D27" i="2" s="1"/>
  <c r="G27" i="2" s="1"/>
  <c r="AP27" i="2" s="1"/>
  <c r="AU26" i="2"/>
  <c r="AT26" i="2"/>
  <c r="AN26" i="2"/>
  <c r="AI26" i="2"/>
  <c r="AS26" i="2" s="1"/>
  <c r="AH26" i="2"/>
  <c r="AR26" i="2" s="1"/>
  <c r="Y26" i="2"/>
  <c r="U26" i="2"/>
  <c r="Q26" i="2"/>
  <c r="AQ26" i="2" s="1"/>
  <c r="P26" i="2"/>
  <c r="AO26" i="2" s="1"/>
  <c r="L26" i="2"/>
  <c r="E26" i="2"/>
  <c r="F26" i="2" s="1"/>
  <c r="C26" i="2"/>
  <c r="D26" i="2" s="1"/>
  <c r="G26" i="2" s="1"/>
  <c r="AP26" i="2" s="1"/>
  <c r="AR25" i="2"/>
  <c r="AN25" i="2"/>
  <c r="AI25" i="2"/>
  <c r="AS25" i="2" s="1"/>
  <c r="AH25" i="2"/>
  <c r="Y25" i="2"/>
  <c r="AU25" i="2" s="1"/>
  <c r="U25" i="2"/>
  <c r="AT25" i="2" s="1"/>
  <c r="Q25" i="2"/>
  <c r="AQ25" i="2" s="1"/>
  <c r="P25" i="2"/>
  <c r="AO25" i="2" s="1"/>
  <c r="L25" i="2"/>
  <c r="E25" i="2"/>
  <c r="F25" i="2" s="1"/>
  <c r="C25" i="2"/>
  <c r="D25" i="2" s="1"/>
  <c r="AT24" i="2"/>
  <c r="AN24" i="2"/>
  <c r="AI24" i="2"/>
  <c r="AS24" i="2" s="1"/>
  <c r="AH24" i="2"/>
  <c r="AR24" i="2" s="1"/>
  <c r="Y24" i="2"/>
  <c r="AU24" i="2" s="1"/>
  <c r="U24" i="2"/>
  <c r="Q24" i="2"/>
  <c r="AQ24" i="2" s="1"/>
  <c r="P24" i="2"/>
  <c r="AO24" i="2" s="1"/>
  <c r="L24" i="2"/>
  <c r="E24" i="2"/>
  <c r="F24" i="2" s="1"/>
  <c r="C24" i="2"/>
  <c r="D24" i="2" s="1"/>
  <c r="G24" i="2" s="1"/>
  <c r="AP24" i="2" s="1"/>
  <c r="AR23" i="2"/>
  <c r="AN23" i="2"/>
  <c r="AI23" i="2"/>
  <c r="AS23" i="2" s="1"/>
  <c r="AH23" i="2"/>
  <c r="Y23" i="2"/>
  <c r="AU23" i="2" s="1"/>
  <c r="U23" i="2"/>
  <c r="AT23" i="2" s="1"/>
  <c r="Q23" i="2"/>
  <c r="AQ23" i="2" s="1"/>
  <c r="P23" i="2"/>
  <c r="AO23" i="2" s="1"/>
  <c r="L23" i="2"/>
  <c r="E23" i="2"/>
  <c r="F23" i="2" s="1"/>
  <c r="C23" i="2"/>
  <c r="D23" i="2" s="1"/>
  <c r="AU22" i="2"/>
  <c r="AT22" i="2"/>
  <c r="AN22" i="2"/>
  <c r="AI22" i="2"/>
  <c r="AS22" i="2" s="1"/>
  <c r="AH22" i="2"/>
  <c r="AR22" i="2" s="1"/>
  <c r="Y22" i="2"/>
  <c r="U22" i="2"/>
  <c r="Q22" i="2"/>
  <c r="AQ22" i="2" s="1"/>
  <c r="P22" i="2"/>
  <c r="AO22" i="2" s="1"/>
  <c r="L22" i="2"/>
  <c r="E22" i="2"/>
  <c r="F22" i="2" s="1"/>
  <c r="C22" i="2"/>
  <c r="D22" i="2" s="1"/>
  <c r="G22" i="2" s="1"/>
  <c r="AP22" i="2" s="1"/>
  <c r="AR21" i="2"/>
  <c r="AN21" i="2"/>
  <c r="AI21" i="2"/>
  <c r="AS21" i="2" s="1"/>
  <c r="AH21" i="2"/>
  <c r="Y21" i="2"/>
  <c r="AU21" i="2" s="1"/>
  <c r="U21" i="2"/>
  <c r="AT21" i="2" s="1"/>
  <c r="Q21" i="2"/>
  <c r="AQ21" i="2" s="1"/>
  <c r="P21" i="2"/>
  <c r="AO21" i="2" s="1"/>
  <c r="L21" i="2"/>
  <c r="E21" i="2"/>
  <c r="F21" i="2" s="1"/>
  <c r="C21" i="2"/>
  <c r="D21" i="2" s="1"/>
  <c r="G21" i="2" s="1"/>
  <c r="AP21" i="2" s="1"/>
  <c r="AT20" i="2"/>
  <c r="AN20" i="2"/>
  <c r="AI20" i="2"/>
  <c r="AS20" i="2" s="1"/>
  <c r="AH20" i="2"/>
  <c r="AR20" i="2" s="1"/>
  <c r="Y20" i="2"/>
  <c r="AU20" i="2" s="1"/>
  <c r="U20" i="2"/>
  <c r="Q20" i="2"/>
  <c r="AQ20" i="2" s="1"/>
  <c r="P20" i="2"/>
  <c r="AO20" i="2" s="1"/>
  <c r="L20" i="2"/>
  <c r="E20" i="2"/>
  <c r="F20" i="2" s="1"/>
  <c r="C20" i="2"/>
  <c r="D20" i="2" s="1"/>
  <c r="AR19" i="2"/>
  <c r="AN19" i="2"/>
  <c r="AI19" i="2"/>
  <c r="AS19" i="2" s="1"/>
  <c r="AH19" i="2"/>
  <c r="Y19" i="2"/>
  <c r="AU19" i="2" s="1"/>
  <c r="U19" i="2"/>
  <c r="AT19" i="2" s="1"/>
  <c r="Q19" i="2"/>
  <c r="AQ19" i="2" s="1"/>
  <c r="P19" i="2"/>
  <c r="AO19" i="2" s="1"/>
  <c r="L19" i="2"/>
  <c r="E19" i="2"/>
  <c r="F19" i="2" s="1"/>
  <c r="C19" i="2"/>
  <c r="D19" i="2" s="1"/>
  <c r="G19" i="2" s="1"/>
  <c r="AP19" i="2" s="1"/>
  <c r="AT18" i="2"/>
  <c r="AN18" i="2"/>
  <c r="AI18" i="2"/>
  <c r="AS18" i="2" s="1"/>
  <c r="AH18" i="2"/>
  <c r="AR18" i="2" s="1"/>
  <c r="Y18" i="2"/>
  <c r="AU18" i="2" s="1"/>
  <c r="U18" i="2"/>
  <c r="Q18" i="2"/>
  <c r="AQ18" i="2" s="1"/>
  <c r="P18" i="2"/>
  <c r="AO18" i="2" s="1"/>
  <c r="L18" i="2"/>
  <c r="E18" i="2"/>
  <c r="F18" i="2" s="1"/>
  <c r="C18" i="2"/>
  <c r="D18" i="2" s="1"/>
  <c r="AR17" i="2"/>
  <c r="AN17" i="2"/>
  <c r="AI17" i="2"/>
  <c r="AS17" i="2" s="1"/>
  <c r="AH17" i="2"/>
  <c r="Y17" i="2"/>
  <c r="AU17" i="2" s="1"/>
  <c r="U17" i="2"/>
  <c r="AT17" i="2" s="1"/>
  <c r="Q17" i="2"/>
  <c r="AQ17" i="2" s="1"/>
  <c r="P17" i="2"/>
  <c r="AO17" i="2" s="1"/>
  <c r="L17" i="2"/>
  <c r="E17" i="2"/>
  <c r="F17" i="2" s="1"/>
  <c r="C17" i="2"/>
  <c r="D17" i="2" s="1"/>
  <c r="G17" i="2" s="1"/>
  <c r="AP17" i="2" s="1"/>
  <c r="AT16" i="2"/>
  <c r="AN16" i="2"/>
  <c r="AI16" i="2"/>
  <c r="AS16" i="2" s="1"/>
  <c r="AH16" i="2"/>
  <c r="AR16" i="2" s="1"/>
  <c r="Y16" i="2"/>
  <c r="AU16" i="2" s="1"/>
  <c r="U16" i="2"/>
  <c r="Q16" i="2"/>
  <c r="AQ16" i="2" s="1"/>
  <c r="P16" i="2"/>
  <c r="AO16" i="2" s="1"/>
  <c r="L16" i="2"/>
  <c r="E16" i="2"/>
  <c r="F16" i="2" s="1"/>
  <c r="C16" i="2"/>
  <c r="D16" i="2" s="1"/>
  <c r="AR15" i="2"/>
  <c r="AN15" i="2"/>
  <c r="AI15" i="2"/>
  <c r="AS15" i="2" s="1"/>
  <c r="AH15" i="2"/>
  <c r="Y15" i="2"/>
  <c r="AU15" i="2" s="1"/>
  <c r="U15" i="2"/>
  <c r="AT15" i="2" s="1"/>
  <c r="Q15" i="2"/>
  <c r="AQ15" i="2" s="1"/>
  <c r="P15" i="2"/>
  <c r="AO15" i="2" s="1"/>
  <c r="L15" i="2"/>
  <c r="E15" i="2"/>
  <c r="F15" i="2" s="1"/>
  <c r="C15" i="2"/>
  <c r="D15" i="2" s="1"/>
  <c r="G15" i="2" s="1"/>
  <c r="AP15" i="2" s="1"/>
  <c r="AT14" i="2"/>
  <c r="AN14" i="2"/>
  <c r="AI14" i="2"/>
  <c r="AS14" i="2" s="1"/>
  <c r="AH14" i="2"/>
  <c r="AR14" i="2" s="1"/>
  <c r="Y14" i="2"/>
  <c r="AU14" i="2" s="1"/>
  <c r="U14" i="2"/>
  <c r="Q14" i="2"/>
  <c r="AQ14" i="2" s="1"/>
  <c r="P14" i="2"/>
  <c r="AO14" i="2" s="1"/>
  <c r="L14" i="2"/>
  <c r="E14" i="2"/>
  <c r="F14" i="2" s="1"/>
  <c r="C14" i="2"/>
  <c r="D14" i="2" s="1"/>
  <c r="G14" i="2" s="1"/>
  <c r="AP14" i="2" s="1"/>
  <c r="X14" i="4" l="1"/>
  <c r="AB26" i="4"/>
  <c r="AA26" i="4"/>
  <c r="Z26" i="4"/>
  <c r="Y26" i="4"/>
  <c r="Z28" i="4"/>
  <c r="Y28" i="4"/>
  <c r="AB28" i="4"/>
  <c r="AA28" i="4"/>
  <c r="Y36" i="4"/>
  <c r="AB36" i="4"/>
  <c r="AA36" i="4"/>
  <c r="Z36" i="4"/>
  <c r="Y17" i="4"/>
  <c r="AB17" i="4"/>
  <c r="AA17" i="4"/>
  <c r="Z17" i="4"/>
  <c r="AB16" i="4"/>
  <c r="AA16" i="4"/>
  <c r="Z16" i="4"/>
  <c r="Y16" i="4"/>
  <c r="AB19" i="4"/>
  <c r="AA19" i="4"/>
  <c r="Z19" i="4"/>
  <c r="Y19" i="4"/>
  <c r="Y25" i="4"/>
  <c r="AB25" i="4"/>
  <c r="AA25" i="4"/>
  <c r="Z25" i="4"/>
  <c r="AB35" i="4"/>
  <c r="Y35" i="4"/>
  <c r="AA35" i="4"/>
  <c r="Z35" i="4"/>
  <c r="AB30" i="4"/>
  <c r="AA30" i="4"/>
  <c r="Y30" i="4"/>
  <c r="Z30" i="4"/>
  <c r="AA15" i="4"/>
  <c r="Z15" i="4"/>
  <c r="Y15" i="4"/>
  <c r="AB15" i="4"/>
  <c r="AB24" i="4"/>
  <c r="AA24" i="4"/>
  <c r="Z24" i="4"/>
  <c r="Y24" i="4"/>
  <c r="AB27" i="4"/>
  <c r="AA27" i="4"/>
  <c r="Y27" i="4"/>
  <c r="Z27" i="4"/>
  <c r="AB22" i="4"/>
  <c r="Z22" i="4"/>
  <c r="Y22" i="4"/>
  <c r="AA22" i="4"/>
  <c r="AA23" i="4"/>
  <c r="Z23" i="4"/>
  <c r="Y23" i="4"/>
  <c r="AB23" i="4"/>
  <c r="AB32" i="4"/>
  <c r="AA32" i="4"/>
  <c r="Z32" i="4"/>
  <c r="Y32" i="4"/>
  <c r="AA33" i="4"/>
  <c r="AB33" i="4"/>
  <c r="Z33" i="4"/>
  <c r="Y33" i="4"/>
  <c r="Z31" i="4"/>
  <c r="Y31" i="4"/>
  <c r="AB31" i="4"/>
  <c r="AA31" i="4"/>
  <c r="AB21" i="4"/>
  <c r="AA21" i="4"/>
  <c r="Z21" i="4"/>
  <c r="Y21" i="4"/>
  <c r="AA34" i="4"/>
  <c r="Z34" i="4"/>
  <c r="Y34" i="4"/>
  <c r="AB34" i="4"/>
  <c r="AB18" i="4"/>
  <c r="AA18" i="4"/>
  <c r="Z18" i="4"/>
  <c r="Y18" i="4"/>
  <c r="Z20" i="4"/>
  <c r="Y20" i="4"/>
  <c r="AB20" i="4"/>
  <c r="AA20" i="4"/>
  <c r="X29" i="4"/>
  <c r="AK31" i="3"/>
  <c r="AJ31" i="3"/>
  <c r="AI31" i="3"/>
  <c r="AH31" i="3"/>
  <c r="AF26" i="3"/>
  <c r="AG26" i="3" s="1"/>
  <c r="AF43" i="3"/>
  <c r="AG43" i="3" s="1"/>
  <c r="AK27" i="3"/>
  <c r="AJ27" i="3"/>
  <c r="AI27" i="3"/>
  <c r="AH27" i="3"/>
  <c r="AK25" i="3"/>
  <c r="AJ25" i="3"/>
  <c r="AI25" i="3"/>
  <c r="AH25" i="3"/>
  <c r="AF35" i="3"/>
  <c r="AG35" i="3" s="1"/>
  <c r="AH36" i="3"/>
  <c r="AK36" i="3"/>
  <c r="AJ36" i="3"/>
  <c r="AI36" i="3"/>
  <c r="AF42" i="3"/>
  <c r="AG42" i="3" s="1"/>
  <c r="AK28" i="3"/>
  <c r="AJ28" i="3"/>
  <c r="AI28" i="3"/>
  <c r="AH28" i="3"/>
  <c r="AF24" i="3"/>
  <c r="AG24" i="3" s="1"/>
  <c r="AF34" i="3"/>
  <c r="AG34" i="3" s="1"/>
  <c r="AF41" i="3"/>
  <c r="AG41" i="3" s="1"/>
  <c r="AK29" i="3"/>
  <c r="AJ29" i="3"/>
  <c r="AI29" i="3"/>
  <c r="AH29" i="3"/>
  <c r="AF23" i="3"/>
  <c r="AG23" i="3" s="1"/>
  <c r="AF33" i="3"/>
  <c r="AG33" i="3" s="1"/>
  <c r="AF40" i="3"/>
  <c r="AG40" i="3" s="1"/>
  <c r="AK30" i="3"/>
  <c r="AJ30" i="3"/>
  <c r="AI30" i="3"/>
  <c r="AH30" i="3"/>
  <c r="AF21" i="3"/>
  <c r="AG21" i="3" s="1"/>
  <c r="AF22" i="3"/>
  <c r="AG22" i="3" s="1"/>
  <c r="AF39" i="3"/>
  <c r="AG39" i="3" s="1"/>
  <c r="AK32" i="3"/>
  <c r="AJ32" i="3"/>
  <c r="AI32" i="3"/>
  <c r="AH32" i="3"/>
  <c r="AF38" i="3"/>
  <c r="AG38" i="3" s="1"/>
  <c r="AK37" i="3"/>
  <c r="AH37" i="3"/>
  <c r="AJ37" i="3"/>
  <c r="AI37" i="3"/>
  <c r="AV24" i="2"/>
  <c r="AW24" i="2" s="1"/>
  <c r="AV31" i="2"/>
  <c r="AW31" i="2" s="1"/>
  <c r="AV17" i="2"/>
  <c r="AW17" i="2" s="1"/>
  <c r="G20" i="2"/>
  <c r="AP20" i="2" s="1"/>
  <c r="G25" i="2"/>
  <c r="AP25" i="2" s="1"/>
  <c r="AV25" i="2" s="1"/>
  <c r="AW25" i="2" s="1"/>
  <c r="AV27" i="2"/>
  <c r="AW27" i="2" s="1"/>
  <c r="AV34" i="2"/>
  <c r="AW34" i="2" s="1"/>
  <c r="AV19" i="2"/>
  <c r="AW19" i="2" s="1"/>
  <c r="AV20" i="2"/>
  <c r="AW20" i="2" s="1"/>
  <c r="G18" i="2"/>
  <c r="AP18" i="2" s="1"/>
  <c r="AV18" i="2" s="1"/>
  <c r="AW18" i="2" s="1"/>
  <c r="G23" i="2"/>
  <c r="AP23" i="2" s="1"/>
  <c r="AV23" i="2" s="1"/>
  <c r="AW23" i="2" s="1"/>
  <c r="AV30" i="2"/>
  <c r="AW30" i="2" s="1"/>
  <c r="AV32" i="2"/>
  <c r="AW32" i="2" s="1"/>
  <c r="AV16" i="2"/>
  <c r="AW16" i="2" s="1"/>
  <c r="AV15" i="2"/>
  <c r="AW15" i="2" s="1"/>
  <c r="G16" i="2"/>
  <c r="AP16" i="2" s="1"/>
  <c r="AV21" i="2"/>
  <c r="AW21" i="2" s="1"/>
  <c r="AV26" i="2"/>
  <c r="AW26" i="2" s="1"/>
  <c r="AV28" i="2"/>
  <c r="AW28" i="2" s="1"/>
  <c r="G33" i="2"/>
  <c r="AP33" i="2" s="1"/>
  <c r="AV35" i="2"/>
  <c r="AW35" i="2" s="1"/>
  <c r="AV33" i="2"/>
  <c r="AW33" i="2" s="1"/>
  <c r="AV14" i="2"/>
  <c r="AW14" i="2" s="1"/>
  <c r="AV22" i="2"/>
  <c r="AW22" i="2" s="1"/>
  <c r="AV29" i="2"/>
  <c r="AW29" i="2" s="1"/>
  <c r="AV36" i="2"/>
  <c r="AW36" i="2" s="1"/>
  <c r="AB29" i="4" l="1"/>
  <c r="AA29" i="4"/>
  <c r="Z29" i="4"/>
  <c r="Y29" i="4"/>
  <c r="Y14" i="4"/>
  <c r="Y38" i="4" s="1"/>
  <c r="AB14" i="4"/>
  <c r="AB38" i="4" s="1"/>
  <c r="AA14" i="4"/>
  <c r="Z14" i="4"/>
  <c r="AK24" i="3"/>
  <c r="AJ24" i="3"/>
  <c r="AI24" i="3"/>
  <c r="AH24" i="3"/>
  <c r="AK35" i="3"/>
  <c r="AJ35" i="3"/>
  <c r="AI35" i="3"/>
  <c r="AH35" i="3"/>
  <c r="AH39" i="3"/>
  <c r="AK39" i="3"/>
  <c r="AJ39" i="3"/>
  <c r="AI39" i="3"/>
  <c r="AK23" i="3"/>
  <c r="AJ23" i="3"/>
  <c r="AI23" i="3"/>
  <c r="AH23" i="3"/>
  <c r="AH38" i="3"/>
  <c r="AK38" i="3"/>
  <c r="AJ38" i="3"/>
  <c r="AI38" i="3"/>
  <c r="AK43" i="3"/>
  <c r="AJ43" i="3"/>
  <c r="AI43" i="3"/>
  <c r="AH43" i="3"/>
  <c r="AK34" i="3"/>
  <c r="AJ34" i="3"/>
  <c r="AI34" i="3"/>
  <c r="AH34" i="3"/>
  <c r="AK21" i="3"/>
  <c r="AJ21" i="3"/>
  <c r="AI21" i="3"/>
  <c r="AH21" i="3"/>
  <c r="AK26" i="3"/>
  <c r="AJ26" i="3"/>
  <c r="AI26" i="3"/>
  <c r="AH26" i="3"/>
  <c r="AK33" i="3"/>
  <c r="AJ33" i="3"/>
  <c r="AI33" i="3"/>
  <c r="AH33" i="3"/>
  <c r="AH42" i="3"/>
  <c r="AK42" i="3"/>
  <c r="AJ42" i="3"/>
  <c r="AI42" i="3"/>
  <c r="AH40" i="3"/>
  <c r="AK40" i="3"/>
  <c r="AJ40" i="3"/>
  <c r="AI40" i="3"/>
  <c r="AK22" i="3"/>
  <c r="AJ22" i="3"/>
  <c r="AI22" i="3"/>
  <c r="AH22" i="3"/>
  <c r="AH41" i="3"/>
  <c r="AK41" i="3"/>
  <c r="AJ41" i="3"/>
  <c r="AI41" i="3"/>
  <c r="BA18" i="2"/>
  <c r="AZ18" i="2"/>
  <c r="AX18" i="2"/>
  <c r="AY18" i="2"/>
  <c r="BA25" i="2"/>
  <c r="AZ25" i="2"/>
  <c r="AY25" i="2"/>
  <c r="AX25" i="2"/>
  <c r="AY23" i="2"/>
  <c r="AZ23" i="2"/>
  <c r="AX23" i="2"/>
  <c r="BA23" i="2"/>
  <c r="BA36" i="2"/>
  <c r="AZ36" i="2"/>
  <c r="AY36" i="2"/>
  <c r="AX36" i="2"/>
  <c r="AY15" i="2"/>
  <c r="AX15" i="2"/>
  <c r="BA15" i="2"/>
  <c r="AZ15" i="2"/>
  <c r="BA33" i="2"/>
  <c r="AZ33" i="2"/>
  <c r="AY33" i="2"/>
  <c r="AX33" i="2"/>
  <c r="BA24" i="2"/>
  <c r="AZ24" i="2"/>
  <c r="AY24" i="2"/>
  <c r="AX24" i="2"/>
  <c r="AY35" i="2"/>
  <c r="AX35" i="2"/>
  <c r="BA35" i="2"/>
  <c r="AZ35" i="2"/>
  <c r="AY19" i="2"/>
  <c r="AX19" i="2"/>
  <c r="AZ19" i="2"/>
  <c r="BA19" i="2"/>
  <c r="BA34" i="2"/>
  <c r="AZ34" i="2"/>
  <c r="AY34" i="2"/>
  <c r="AX34" i="2"/>
  <c r="BA14" i="2"/>
  <c r="AZ14" i="2"/>
  <c r="AX14" i="2"/>
  <c r="AY14" i="2"/>
  <c r="AY31" i="2"/>
  <c r="AX31" i="2"/>
  <c r="BA31" i="2"/>
  <c r="AZ31" i="2"/>
  <c r="BA20" i="2"/>
  <c r="AZ20" i="2"/>
  <c r="AY20" i="2"/>
  <c r="AX20" i="2"/>
  <c r="AX28" i="2"/>
  <c r="BA28" i="2"/>
  <c r="AZ28" i="2"/>
  <c r="AY28" i="2"/>
  <c r="BA16" i="2"/>
  <c r="AZ16" i="2"/>
  <c r="AY16" i="2"/>
  <c r="AX16" i="2"/>
  <c r="AY27" i="2"/>
  <c r="AX27" i="2"/>
  <c r="BA27" i="2"/>
  <c r="AZ27" i="2"/>
  <c r="BA26" i="2"/>
  <c r="AZ26" i="2"/>
  <c r="AY26" i="2"/>
  <c r="AX26" i="2"/>
  <c r="BA32" i="2"/>
  <c r="AZ32" i="2"/>
  <c r="AY32" i="2"/>
  <c r="AX32" i="2"/>
  <c r="BA29" i="2"/>
  <c r="AZ29" i="2"/>
  <c r="AY29" i="2"/>
  <c r="AX29" i="2"/>
  <c r="BA21" i="2"/>
  <c r="AZ21" i="2"/>
  <c r="AY21" i="2"/>
  <c r="AX21" i="2"/>
  <c r="BA30" i="2"/>
  <c r="AZ30" i="2"/>
  <c r="AY30" i="2"/>
  <c r="AX30" i="2"/>
  <c r="BA22" i="2"/>
  <c r="AZ22" i="2"/>
  <c r="AY22" i="2"/>
  <c r="AX22" i="2"/>
  <c r="BA17" i="2"/>
  <c r="AZ17" i="2"/>
  <c r="AY17" i="2"/>
  <c r="AX17" i="2"/>
  <c r="Z38" i="4" l="1"/>
  <c r="AA38" i="4"/>
  <c r="AI45" i="3"/>
  <c r="AH45" i="3"/>
  <c r="AJ45" i="3"/>
  <c r="AK45" i="3"/>
  <c r="AZ38" i="2"/>
  <c r="BA38" i="2"/>
  <c r="AY38" i="2"/>
  <c r="AX38" i="2"/>
</calcChain>
</file>

<file path=xl/sharedStrings.xml><?xml version="1.0" encoding="utf-8"?>
<sst xmlns="http://schemas.openxmlformats.org/spreadsheetml/2006/main" count="537" uniqueCount="276">
  <si>
    <t>Community ID #</t>
  </si>
  <si>
    <t>Community</t>
  </si>
  <si>
    <t>Province</t>
  </si>
  <si>
    <t>Foot Minutes</t>
  </si>
  <si>
    <t>Chiva Minutes</t>
  </si>
  <si>
    <t>Bus Minutes</t>
  </si>
  <si>
    <t>Boat Minutes</t>
  </si>
  <si>
    <t>Total Minutes</t>
  </si>
  <si>
    <t>Inclement Weather</t>
  </si>
  <si>
    <t>Cost round trip</t>
  </si>
  <si>
    <t>Neighborhoods 0 - 30 min walk</t>
  </si>
  <si>
    <t>Neighborhoods 31 - 60 min walk</t>
  </si>
  <si>
    <t>Neighborhoods 61 - 90 min walk</t>
  </si>
  <si>
    <t xml:space="preserve">Infoplaza </t>
  </si>
  <si>
    <t xml:space="preserve">Phone cards </t>
  </si>
  <si>
    <t>Homes with solar panels</t>
  </si>
  <si>
    <t>Homes wih generators</t>
  </si>
  <si>
    <t>Homes with wired electricity</t>
  </si>
  <si>
    <t>Water Source</t>
  </si>
  <si>
    <t>Storage Tank</t>
  </si>
  <si>
    <t>Punta Peña de Risco</t>
  </si>
  <si>
    <t>Bocas Del Toro</t>
  </si>
  <si>
    <t>creek</t>
  </si>
  <si>
    <t>Concrete Blocks</t>
  </si>
  <si>
    <t>Quebrada Pueblo</t>
  </si>
  <si>
    <t>Plastic</t>
  </si>
  <si>
    <t>Barriada Guerra, La Soledad</t>
  </si>
  <si>
    <t>Ferrocement and Plastic</t>
  </si>
  <si>
    <t>Quebrada Pastor</t>
  </si>
  <si>
    <t>spring</t>
  </si>
  <si>
    <t>Quebrada Pluma</t>
  </si>
  <si>
    <t>Barriada Trotman #1</t>
  </si>
  <si>
    <t>Comarca Ngäbe-Buglé</t>
  </si>
  <si>
    <t>None</t>
  </si>
  <si>
    <t>Pumona</t>
  </si>
  <si>
    <t>Quebrada Cacao (System 1)</t>
  </si>
  <si>
    <t>Quebrada Cacao (System 2)</t>
  </si>
  <si>
    <t>Ferrocement</t>
  </si>
  <si>
    <t>Kankintú</t>
  </si>
  <si>
    <t>Calante</t>
  </si>
  <si>
    <t>Gualaca</t>
  </si>
  <si>
    <t>Kuite</t>
  </si>
  <si>
    <t>Drigari</t>
  </si>
  <si>
    <t>Cerro Ñeque</t>
  </si>
  <si>
    <t>Notente</t>
  </si>
  <si>
    <t>Odobate</t>
  </si>
  <si>
    <t>Valle Junquito</t>
  </si>
  <si>
    <t>Renacimiento</t>
  </si>
  <si>
    <t>Quebrada Pita</t>
  </si>
  <si>
    <t>La Gloria</t>
  </si>
  <si>
    <t>Cañaza</t>
  </si>
  <si>
    <t>Playa Verde</t>
  </si>
  <si>
    <t>Minutes from tank to signal</t>
  </si>
  <si>
    <t>CCAT Data</t>
  </si>
  <si>
    <t>Score</t>
  </si>
  <si>
    <t>Average</t>
  </si>
  <si>
    <t>Classification</t>
  </si>
  <si>
    <t>Criterion</t>
  </si>
  <si>
    <t>3.5 - 4.0</t>
  </si>
  <si>
    <t>A</t>
  </si>
  <si>
    <t>Improved drinking water coverage</t>
  </si>
  <si>
    <t>Greater than 80%</t>
  </si>
  <si>
    <t>65-80%</t>
  </si>
  <si>
    <t>50-65%</t>
  </si>
  <si>
    <t>Less than 50%</t>
  </si>
  <si>
    <t>2.5 - 3.49</t>
  </si>
  <si>
    <t>B</t>
  </si>
  <si>
    <t>Improved sanitation coverage</t>
  </si>
  <si>
    <t>50‐65%</t>
  </si>
  <si>
    <t>1.5 - 2.49</t>
  </si>
  <si>
    <t>C</t>
  </si>
  <si>
    <t>Sustainable water coverage</t>
  </si>
  <si>
    <t>60-80%</t>
  </si>
  <si>
    <t>50‐60%</t>
  </si>
  <si>
    <t>&gt; 1.49</t>
  </si>
  <si>
    <t>D</t>
  </si>
  <si>
    <t>Sanitation coverage with flush toilets</t>
  </si>
  <si>
    <t>Greater than 30%</t>
  </si>
  <si>
    <t>20‐30%</t>
  </si>
  <si>
    <t>10‐20%</t>
  </si>
  <si>
    <t>Less than 10%</t>
  </si>
  <si>
    <t>Social care centers with improved drinking water</t>
  </si>
  <si>
    <t>80‐100%</t>
  </si>
  <si>
    <t>50‐80%</t>
  </si>
  <si>
    <t>Social care center with improved sanitation</t>
  </si>
  <si>
    <t>Healthy environment</t>
  </si>
  <si>
    <t>Good</t>
  </si>
  <si>
    <t>Regular</t>
  </si>
  <si>
    <t>-</t>
  </si>
  <si>
    <t>Bad</t>
  </si>
  <si>
    <t>Healthy hygiene</t>
  </si>
  <si>
    <t>System Classification</t>
  </si>
  <si>
    <t>System Weighting Factor</t>
  </si>
  <si>
    <t>Service Provider Classification</t>
  </si>
  <si>
    <t>Service Provider Weighting Factor</t>
  </si>
  <si>
    <t>Sustainable Water Coverage</t>
  </si>
  <si>
    <t>Population</t>
  </si>
  <si>
    <t>Number of Households</t>
  </si>
  <si>
    <t>Houses Connected to a Water System</t>
  </si>
  <si>
    <t>Unconnected Houses</t>
  </si>
  <si>
    <t>Improved Drinking Water Coverage</t>
  </si>
  <si>
    <t>Houses with Latrine - no slab</t>
  </si>
  <si>
    <t>Houses with Latrine - slab</t>
  </si>
  <si>
    <t>Houses with flush toilet</t>
  </si>
  <si>
    <t>Improved Sanitation Coverage</t>
  </si>
  <si>
    <t>Sanitation Coverage with  Flush Toilets</t>
  </si>
  <si>
    <t>Open Defecation</t>
  </si>
  <si>
    <t>Trash</t>
  </si>
  <si>
    <t>Puddles</t>
  </si>
  <si>
    <t>Environment Score</t>
  </si>
  <si>
    <t xml:space="preserve">Hand Washing </t>
  </si>
  <si>
    <t>Latrine Use</t>
  </si>
  <si>
    <t>Water Storage</t>
  </si>
  <si>
    <t>Hygiene Score</t>
  </si>
  <si>
    <t>School Present</t>
  </si>
  <si>
    <t>School with Latrine - no slab</t>
  </si>
  <si>
    <t>School with Latrine - slab</t>
  </si>
  <si>
    <t>School with flush toilet</t>
  </si>
  <si>
    <t>Health Center Present</t>
  </si>
  <si>
    <t>Health Center with Latrine - no slab</t>
  </si>
  <si>
    <t>Health Center with Latrine - slab</t>
  </si>
  <si>
    <t>Health Center with flush toilet</t>
  </si>
  <si>
    <t>Social Care Centers with Improved  Water</t>
  </si>
  <si>
    <t>Social Centers with Improved  Sanitation</t>
  </si>
  <si>
    <t>Intervention Planned - Repaire Water System</t>
  </si>
  <si>
    <t>Intervention Planned - New Water System</t>
  </si>
  <si>
    <t>Intervention Planned - Latrines</t>
  </si>
  <si>
    <t>Intervention Planned - Flush Toilets</t>
  </si>
  <si>
    <t>Environment</t>
  </si>
  <si>
    <t>Hygiene</t>
  </si>
  <si>
    <r>
      <t>Kankint</t>
    </r>
    <r>
      <rPr>
        <sz val="11"/>
        <color theme="1"/>
        <rFont val="Calibri"/>
        <family val="2"/>
      </rPr>
      <t>ú</t>
    </r>
  </si>
  <si>
    <r>
      <t xml:space="preserve">Cerro </t>
    </r>
    <r>
      <rPr>
        <sz val="11"/>
        <color theme="1"/>
        <rFont val="Calibri"/>
        <family val="2"/>
      </rPr>
      <t>Ñeque</t>
    </r>
  </si>
  <si>
    <r>
      <t>Ca</t>
    </r>
    <r>
      <rPr>
        <sz val="11"/>
        <color theme="1"/>
        <rFont val="Calibri"/>
        <family val="2"/>
      </rPr>
      <t>ñaza</t>
    </r>
  </si>
  <si>
    <t>Total</t>
  </si>
  <si>
    <t>Watsan committee management: score given by the number of criteria with affirmative responses</t>
  </si>
  <si>
    <t>1. Committee is legalized</t>
  </si>
  <si>
    <t>Three criteria fulfilled</t>
  </si>
  <si>
    <t>Two criteria fulfilled</t>
  </si>
  <si>
    <t>One criteria fulfilled or none</t>
  </si>
  <si>
    <t>2. All positions are filled</t>
  </si>
  <si>
    <t>3. Meets 4 times every 6 months</t>
  </si>
  <si>
    <t>4. Tracks finances</t>
  </si>
  <si>
    <t>User Fees: score given by the number of criteria with affirmative responses (these criterion only apply to gravity-fed or electric pump systems)</t>
  </si>
  <si>
    <t>1. User fees established</t>
  </si>
  <si>
    <t>2. User fees cover system costs</t>
  </si>
  <si>
    <t>3. More than 80% of users pay</t>
  </si>
  <si>
    <t>4. Fee is determined by consumption rates</t>
  </si>
  <si>
    <t>Financial Strength: score given by the number of criteria with affirmative responses plus one</t>
  </si>
  <si>
    <t>1. Committee has a bank account</t>
  </si>
  <si>
    <t>2.Committee has financial records</t>
  </si>
  <si>
    <t>3. Revenues are higher than costs</t>
  </si>
  <si>
    <t>Operation and Maintenance: score given by the number of criteria with affirmative responses plus one</t>
  </si>
  <si>
    <t>1. Funding exsists for the extent of the design life</t>
  </si>
  <si>
    <t>2. Preventative and corrective maintenance provided</t>
  </si>
  <si>
    <t>3. System has a designated operator / plumber</t>
  </si>
  <si>
    <t>Micro watershed care</t>
  </si>
  <si>
    <t xml:space="preserve">Good: The community maintains a clean water source and has a reforestation program </t>
  </si>
  <si>
    <t>Regular: The community is actively reforesting and protecting the water source</t>
  </si>
  <si>
    <t>Bad: The community is not taking measures to protect the water source or the catchement device</t>
  </si>
  <si>
    <t>Failed: The community is doing nothing to recover the water source</t>
  </si>
  <si>
    <t>Legalized Service Provider</t>
  </si>
  <si>
    <t>If Legalized Service Provider then 1</t>
  </si>
  <si>
    <t>President</t>
  </si>
  <si>
    <t xml:space="preserve">Operator </t>
  </si>
  <si>
    <t xml:space="preserve">Full Water Committee </t>
  </si>
  <si>
    <t># of women on committee</t>
  </si>
  <si>
    <t># of meetings in last 6 months</t>
  </si>
  <si>
    <t>Met 4 or more times in 6 months?</t>
  </si>
  <si>
    <t>Monthly Water Fee</t>
  </si>
  <si>
    <t>100% payment monthly collection</t>
  </si>
  <si>
    <t>Most recent monthly payment collection</t>
  </si>
  <si>
    <t>Is there a user fee?</t>
  </si>
  <si>
    <t>Do 80% of users pay?</t>
  </si>
  <si>
    <t>Available Funds</t>
  </si>
  <si>
    <t>Bank Account</t>
  </si>
  <si>
    <t>Up-to-date Accounting Records</t>
  </si>
  <si>
    <t>Enough money to replace equipment</t>
  </si>
  <si>
    <t>Performs preventative maintenace</t>
  </si>
  <si>
    <t>Performs corrective maintenance</t>
  </si>
  <si>
    <t>Performs corrective AND preventative maintenance</t>
  </si>
  <si>
    <t>Reliable Operator</t>
  </si>
  <si>
    <t>Micro watershed Health</t>
  </si>
  <si>
    <t>Service Provider Rules Documented</t>
  </si>
  <si>
    <t>Receives technical support</t>
  </si>
  <si>
    <t>Watsan Committee Management</t>
  </si>
  <si>
    <t>User Fees</t>
  </si>
  <si>
    <t>Financial Strength</t>
  </si>
  <si>
    <t>O&amp;M</t>
  </si>
  <si>
    <t>Micro-watershed</t>
  </si>
  <si>
    <t>Sum</t>
  </si>
  <si>
    <t>Flow rate</t>
  </si>
  <si>
    <t>Supply ≥ 1.5 x Demand</t>
  </si>
  <si>
    <t>Supply ≥ 1.0 x Demand</t>
  </si>
  <si>
    <t>Supply ≥ 0.8 x Demand</t>
  </si>
  <si>
    <t>Supply &lt; 0.8 x Demand</t>
  </si>
  <si>
    <t>25 through 32</t>
  </si>
  <si>
    <t>Water catchment</t>
  </si>
  <si>
    <t>Good condition</t>
  </si>
  <si>
    <t xml:space="preserve">Requires maintenance </t>
  </si>
  <si>
    <t>Requires minor improvements</t>
  </si>
  <si>
    <t>Requires reconstruction</t>
  </si>
  <si>
    <t>17 through 24</t>
  </si>
  <si>
    <t>Conduction line</t>
  </si>
  <si>
    <t>9 through 16</t>
  </si>
  <si>
    <t>Storage tank</t>
  </si>
  <si>
    <t>8 or less</t>
  </si>
  <si>
    <t>Distribution network</t>
  </si>
  <si>
    <t>Storage capacity</t>
  </si>
  <si>
    <t>Capacity ≥ 1.35 x Required</t>
  </si>
  <si>
    <t>Capacity ≥ 1.0 x Required</t>
  </si>
  <si>
    <t>Capacity ≥ 0.8 x Required</t>
  </si>
  <si>
    <t>Capacity &lt; 0.8 x Required</t>
  </si>
  <si>
    <t>Micro watershed</t>
  </si>
  <si>
    <t>No deforestation</t>
  </si>
  <si>
    <t>Little deforestation that does not affect the system</t>
  </si>
  <si>
    <t>Some deforestation that has a small effect on the system</t>
  </si>
  <si>
    <t>Severe deforestation that affects the system</t>
  </si>
  <si>
    <t>Residual chlorine (mg / L)</t>
  </si>
  <si>
    <t>1.0 ≤ residual chlorine &lt; 1.5</t>
  </si>
  <si>
    <t>0.2 ≤ residual chlorine &lt; 1.0</t>
  </si>
  <si>
    <t>residual chlorine &lt; 0.2</t>
  </si>
  <si>
    <t>Year Constructed</t>
  </si>
  <si>
    <t>Source and Catchment Condition</t>
  </si>
  <si>
    <t>Conduction Line Condition</t>
  </si>
  <si>
    <t>Storage Tank Condition</t>
  </si>
  <si>
    <t>Distribution Lines Condition</t>
  </si>
  <si>
    <t>Source Type</t>
  </si>
  <si>
    <t>Enough water in the summer</t>
  </si>
  <si>
    <t>Enough water in the winter</t>
  </si>
  <si>
    <t>Watershed Condition</t>
  </si>
  <si>
    <t>Treatment at System Level</t>
  </si>
  <si>
    <t>Household Connections</t>
  </si>
  <si>
    <t>Hours of Service per Day</t>
  </si>
  <si>
    <t>Comm_ID</t>
  </si>
  <si>
    <t>Foot_Min</t>
  </si>
  <si>
    <t>Chiva_Min</t>
  </si>
  <si>
    <t>Bus_Min</t>
  </si>
  <si>
    <t>Boat_Min</t>
  </si>
  <si>
    <t>Total_Min</t>
  </si>
  <si>
    <t>Weather</t>
  </si>
  <si>
    <t>Cost_Round_Trip</t>
  </si>
  <si>
    <t>Hoods_Near</t>
  </si>
  <si>
    <t>Hoods_Mid</t>
  </si>
  <si>
    <t>Hoods_Far</t>
  </si>
  <si>
    <t>Phone_Cards</t>
  </si>
  <si>
    <t>Tank_Signal</t>
  </si>
  <si>
    <t>Solar_Panels</t>
  </si>
  <si>
    <t>Generators</t>
  </si>
  <si>
    <t>Wired_Electricity</t>
  </si>
  <si>
    <t>Water_Source</t>
  </si>
  <si>
    <t>Tank_Material</t>
  </si>
  <si>
    <t>Ñökribo</t>
  </si>
  <si>
    <t>No infoplaza present</t>
  </si>
  <si>
    <t>Yes infoplaza present</t>
  </si>
  <si>
    <t>Not sold in community</t>
  </si>
  <si>
    <t>Yes sold in community</t>
  </si>
  <si>
    <t>Cell signal at tank</t>
  </si>
  <si>
    <t>No signal at storage tank</t>
  </si>
  <si>
    <t>Yes signal at storage tank</t>
  </si>
  <si>
    <t>Less than half</t>
  </si>
  <si>
    <t>More than half</t>
  </si>
  <si>
    <t>Homes with generators</t>
  </si>
  <si>
    <t>Some wired</t>
  </si>
  <si>
    <t>Water source</t>
  </si>
  <si>
    <t>Spring</t>
  </si>
  <si>
    <t>Creek</t>
  </si>
  <si>
    <t>None, Plastic, Ferrocement</t>
  </si>
  <si>
    <t>The highlighted cells indicated correlations greater than or equal to 0.70 and less than or equal to -0.70</t>
  </si>
  <si>
    <t>Comm_Score</t>
  </si>
  <si>
    <t>System_Score</t>
  </si>
  <si>
    <t>Weather_Impact</t>
  </si>
  <si>
    <t>Towns_Near</t>
  </si>
  <si>
    <t>Cell_Signal</t>
  </si>
  <si>
    <t>Storage_Tank_Material</t>
  </si>
  <si>
    <t>Foot_Minutes</t>
  </si>
  <si>
    <t>SP_Score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</si>
</sst>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2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9C000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17">
    <xf numFmtId="0" fontId="0" fillId="0" borderId="0" xfId="0"/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44" fontId="4" fillId="4" borderId="2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center"/>
    </xf>
    <xf numFmtId="0" fontId="4" fillId="7" borderId="2" xfId="0" applyFont="1" applyFill="1" applyBorder="1"/>
    <xf numFmtId="0" fontId="7" fillId="2" borderId="2" xfId="1" applyFont="1" applyFill="1" applyBorder="1" applyAlignment="1"/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6" fillId="0" borderId="2" xfId="1" applyFont="1" applyBorder="1" applyAlignment="1"/>
    <xf numFmtId="0" fontId="8" fillId="0" borderId="0" xfId="0" applyFont="1"/>
    <xf numFmtId="0" fontId="2" fillId="8" borderId="0" xfId="0" applyFont="1" applyFill="1"/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4" fillId="0" borderId="0" xfId="0" applyFont="1"/>
    <xf numFmtId="0" fontId="2" fillId="8" borderId="2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 vertical="center"/>
    </xf>
    <xf numFmtId="0" fontId="4" fillId="8" borderId="2" xfId="0" applyFont="1" applyFill="1" applyBorder="1"/>
    <xf numFmtId="9" fontId="4" fillId="8" borderId="2" xfId="0" applyNumberFormat="1" applyFont="1" applyFill="1" applyBorder="1" applyAlignment="1">
      <alignment horizontal="center" vertical="center"/>
    </xf>
    <xf numFmtId="0" fontId="0" fillId="0" borderId="0" xfId="0" applyBorder="1"/>
    <xf numFmtId="0" fontId="1" fillId="8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2" xfId="0" applyFill="1" applyBorder="1" applyAlignment="1"/>
    <xf numFmtId="0" fontId="0" fillId="5" borderId="2" xfId="0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2" fontId="0" fillId="5" borderId="2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1" fontId="4" fillId="9" borderId="2" xfId="0" applyNumberFormat="1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2" fontId="0" fillId="9" borderId="2" xfId="0" applyNumberFormat="1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5" fillId="8" borderId="2" xfId="1" applyFont="1" applyFill="1" applyBorder="1" applyAlignment="1"/>
    <xf numFmtId="0" fontId="2" fillId="8" borderId="0" xfId="0" applyFont="1" applyFill="1" applyAlignment="1">
      <alignment vertical="center"/>
    </xf>
    <xf numFmtId="0" fontId="2" fillId="8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8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wrapText="1"/>
    </xf>
    <xf numFmtId="0" fontId="4" fillId="8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left" wrapText="1"/>
    </xf>
    <xf numFmtId="0" fontId="4" fillId="8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8" borderId="2" xfId="0" applyFont="1" applyFill="1" applyBorder="1" applyAlignment="1">
      <alignment vertical="center"/>
    </xf>
    <xf numFmtId="0" fontId="4" fillId="8" borderId="1" xfId="0" applyFont="1" applyFill="1" applyBorder="1" applyAlignment="1">
      <alignment horizontal="center" vertical="center"/>
    </xf>
    <xf numFmtId="16" fontId="4" fillId="8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8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9" borderId="6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9" borderId="7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44" fontId="0" fillId="4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0" fontId="0" fillId="12" borderId="2" xfId="0" applyFill="1" applyBorder="1"/>
    <xf numFmtId="0" fontId="6" fillId="12" borderId="2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12" borderId="11" xfId="0" applyFont="1" applyFill="1" applyBorder="1" applyAlignment="1">
      <alignment horizontal="center" vertical="center" textRotation="90" wrapText="1"/>
    </xf>
    <xf numFmtId="0" fontId="13" fillId="12" borderId="12" xfId="0" applyFont="1" applyFill="1" applyBorder="1" applyAlignment="1">
      <alignment horizontal="center" vertical="center" wrapText="1"/>
    </xf>
    <xf numFmtId="0" fontId="14" fillId="13" borderId="13" xfId="0" applyFont="1" applyFill="1" applyBorder="1" applyAlignment="1">
      <alignment horizontal="center" vertical="center"/>
    </xf>
    <xf numFmtId="0" fontId="12" fillId="12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Calculation%20of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CCAT%20Master%20Data%20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ities and Classification"/>
      <sheetName val="Community Scoring"/>
      <sheetName val="Service Provider Scoring"/>
      <sheetName val="System Scoring"/>
      <sheetName val="CCAT Indicators"/>
      <sheetName val="Composite Results"/>
      <sheetName val="Sheet1"/>
    </sheetNames>
    <sheetDataSet>
      <sheetData sheetId="0"/>
      <sheetData sheetId="1"/>
      <sheetData sheetId="2">
        <row r="21">
          <cell r="AG21" t="str">
            <v>C</v>
          </cell>
        </row>
        <row r="22">
          <cell r="AG22" t="str">
            <v>D</v>
          </cell>
        </row>
        <row r="23">
          <cell r="AG23" t="str">
            <v>C</v>
          </cell>
        </row>
        <row r="24">
          <cell r="AG24" t="str">
            <v>C</v>
          </cell>
        </row>
        <row r="25">
          <cell r="AG25" t="str">
            <v>C</v>
          </cell>
        </row>
        <row r="26">
          <cell r="AG26" t="str">
            <v>D</v>
          </cell>
        </row>
        <row r="27">
          <cell r="AG27" t="str">
            <v>C</v>
          </cell>
        </row>
        <row r="28">
          <cell r="AG28" t="str">
            <v>B</v>
          </cell>
        </row>
        <row r="29">
          <cell r="AG29" t="str">
            <v>B</v>
          </cell>
        </row>
        <row r="30">
          <cell r="AG30" t="str">
            <v>C</v>
          </cell>
        </row>
        <row r="31">
          <cell r="AG31" t="str">
            <v>C</v>
          </cell>
        </row>
        <row r="32">
          <cell r="AG32" t="str">
            <v>D</v>
          </cell>
        </row>
        <row r="33">
          <cell r="AG33" t="str">
            <v>C</v>
          </cell>
        </row>
        <row r="34">
          <cell r="AG34" t="str">
            <v>C</v>
          </cell>
        </row>
        <row r="35">
          <cell r="AG35" t="str">
            <v>B</v>
          </cell>
        </row>
        <row r="36">
          <cell r="AG36" t="str">
            <v>D</v>
          </cell>
        </row>
        <row r="37">
          <cell r="AG37" t="str">
            <v>C</v>
          </cell>
        </row>
        <row r="38">
          <cell r="AG38" t="str">
            <v>B</v>
          </cell>
        </row>
        <row r="39">
          <cell r="AG39" t="str">
            <v>C</v>
          </cell>
        </row>
        <row r="40">
          <cell r="AG40" t="str">
            <v>C</v>
          </cell>
        </row>
        <row r="41">
          <cell r="AG41" t="str">
            <v>C</v>
          </cell>
        </row>
        <row r="42">
          <cell r="AG42" t="str">
            <v>C</v>
          </cell>
        </row>
        <row r="43">
          <cell r="AG43" t="str">
            <v>D</v>
          </cell>
        </row>
      </sheetData>
      <sheetData sheetId="3">
        <row r="14">
          <cell r="X14" t="str">
            <v>A</v>
          </cell>
        </row>
        <row r="15">
          <cell r="X15" t="str">
            <v>A</v>
          </cell>
        </row>
        <row r="16">
          <cell r="X16" t="str">
            <v>A</v>
          </cell>
        </row>
        <row r="17">
          <cell r="X17" t="str">
            <v>A</v>
          </cell>
        </row>
        <row r="18">
          <cell r="X18" t="str">
            <v>A</v>
          </cell>
        </row>
        <row r="19">
          <cell r="X19" t="str">
            <v>A</v>
          </cell>
        </row>
        <row r="20">
          <cell r="X20" t="str">
            <v>A</v>
          </cell>
        </row>
        <row r="21">
          <cell r="X21" t="str">
            <v>A</v>
          </cell>
        </row>
        <row r="22">
          <cell r="X22" t="str">
            <v>B</v>
          </cell>
        </row>
        <row r="23">
          <cell r="X23" t="str">
            <v>B</v>
          </cell>
        </row>
        <row r="24">
          <cell r="X24" t="str">
            <v>B</v>
          </cell>
        </row>
        <row r="25">
          <cell r="X25" t="str">
            <v>B</v>
          </cell>
        </row>
        <row r="26">
          <cell r="X26" t="str">
            <v>B</v>
          </cell>
        </row>
        <row r="27">
          <cell r="X27" t="str">
            <v>B</v>
          </cell>
        </row>
        <row r="28">
          <cell r="X28" t="str">
            <v>B</v>
          </cell>
        </row>
        <row r="29">
          <cell r="X29" t="str">
            <v>B</v>
          </cell>
        </row>
        <row r="30">
          <cell r="X30" t="str">
            <v>B</v>
          </cell>
        </row>
        <row r="31">
          <cell r="X31" t="str">
            <v>B</v>
          </cell>
        </row>
        <row r="32">
          <cell r="X32" t="str">
            <v>B</v>
          </cell>
        </row>
        <row r="33">
          <cell r="X33" t="str">
            <v>B</v>
          </cell>
        </row>
        <row r="34">
          <cell r="X34" t="str">
            <v>B</v>
          </cell>
        </row>
        <row r="35">
          <cell r="X35" t="str">
            <v>B</v>
          </cell>
        </row>
        <row r="36">
          <cell r="X36" t="str">
            <v>C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NOT USE 6"/>
      <sheetName val="CANNOT USE 21"/>
      <sheetName val="CCAT Form"/>
      <sheetName val="SPSS Codes Explained"/>
      <sheetName val="SPSS TABLE"/>
      <sheetName val="Sheet1"/>
      <sheetName val="Sheet2"/>
      <sheetName val="CCAT Results Table"/>
      <sheetName val="Acknowledgements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2"/>
      <sheetName val="23"/>
      <sheetName val="24"/>
      <sheetName val="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>
            <v>280</v>
          </cell>
          <cell r="E2">
            <v>40</v>
          </cell>
          <cell r="F2">
            <v>0</v>
          </cell>
          <cell r="G2">
            <v>0</v>
          </cell>
          <cell r="J2">
            <v>2.5</v>
          </cell>
        </row>
        <row r="3">
          <cell r="D3">
            <v>140</v>
          </cell>
          <cell r="E3">
            <v>120</v>
          </cell>
          <cell r="F3">
            <v>0</v>
          </cell>
          <cell r="G3">
            <v>0</v>
          </cell>
          <cell r="J3">
            <v>6.5</v>
          </cell>
        </row>
        <row r="4">
          <cell r="D4">
            <v>90</v>
          </cell>
          <cell r="E4">
            <v>90</v>
          </cell>
          <cell r="F4">
            <v>0</v>
          </cell>
          <cell r="G4">
            <v>0</v>
          </cell>
          <cell r="J4">
            <v>6</v>
          </cell>
        </row>
        <row r="5">
          <cell r="D5">
            <v>80</v>
          </cell>
          <cell r="E5">
            <v>0</v>
          </cell>
          <cell r="F5">
            <v>40</v>
          </cell>
          <cell r="G5">
            <v>0</v>
          </cell>
          <cell r="J5">
            <v>2</v>
          </cell>
        </row>
        <row r="6">
          <cell r="D6">
            <v>200</v>
          </cell>
          <cell r="E6">
            <v>60</v>
          </cell>
          <cell r="F6">
            <v>0</v>
          </cell>
          <cell r="G6">
            <v>0</v>
          </cell>
          <cell r="J6">
            <v>3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180</v>
          </cell>
          <cell r="J7">
            <v>20</v>
          </cell>
        </row>
        <row r="8">
          <cell r="D8">
            <v>180</v>
          </cell>
          <cell r="E8">
            <v>0</v>
          </cell>
          <cell r="F8">
            <v>0</v>
          </cell>
          <cell r="G8">
            <v>180</v>
          </cell>
          <cell r="J8">
            <v>10</v>
          </cell>
        </row>
        <row r="9">
          <cell r="D9">
            <v>110</v>
          </cell>
          <cell r="E9">
            <v>0</v>
          </cell>
          <cell r="F9">
            <v>120</v>
          </cell>
          <cell r="G9">
            <v>0</v>
          </cell>
          <cell r="J9">
            <v>1.7</v>
          </cell>
        </row>
        <row r="10">
          <cell r="D10">
            <v>28</v>
          </cell>
          <cell r="E10">
            <v>0</v>
          </cell>
          <cell r="F10">
            <v>120</v>
          </cell>
          <cell r="G10">
            <v>0</v>
          </cell>
          <cell r="J10">
            <v>1.7</v>
          </cell>
        </row>
        <row r="11">
          <cell r="D11">
            <v>280</v>
          </cell>
          <cell r="E11">
            <v>0</v>
          </cell>
          <cell r="F11">
            <v>0</v>
          </cell>
          <cell r="G11">
            <v>360</v>
          </cell>
          <cell r="J11">
            <v>24</v>
          </cell>
        </row>
        <row r="12">
          <cell r="D12">
            <v>140</v>
          </cell>
          <cell r="E12">
            <v>0</v>
          </cell>
          <cell r="F12">
            <v>0</v>
          </cell>
          <cell r="G12">
            <v>240</v>
          </cell>
          <cell r="J12">
            <v>20</v>
          </cell>
        </row>
        <row r="13">
          <cell r="D13">
            <v>240</v>
          </cell>
          <cell r="E13">
            <v>0</v>
          </cell>
          <cell r="F13">
            <v>0</v>
          </cell>
          <cell r="G13">
            <v>240</v>
          </cell>
          <cell r="J13">
            <v>20</v>
          </cell>
        </row>
        <row r="14">
          <cell r="D14">
            <v>324</v>
          </cell>
          <cell r="E14">
            <v>0</v>
          </cell>
          <cell r="F14">
            <v>0</v>
          </cell>
          <cell r="G14">
            <v>240</v>
          </cell>
          <cell r="J14">
            <v>20</v>
          </cell>
        </row>
        <row r="15">
          <cell r="D15">
            <v>50</v>
          </cell>
          <cell r="E15">
            <v>0</v>
          </cell>
          <cell r="F15">
            <v>0</v>
          </cell>
          <cell r="G15">
            <v>240</v>
          </cell>
          <cell r="J15">
            <v>20</v>
          </cell>
        </row>
        <row r="16">
          <cell r="D16">
            <v>16</v>
          </cell>
          <cell r="E16">
            <v>0</v>
          </cell>
          <cell r="F16">
            <v>0</v>
          </cell>
          <cell r="G16">
            <v>180</v>
          </cell>
          <cell r="J16">
            <v>14</v>
          </cell>
        </row>
        <row r="17">
          <cell r="D17">
            <v>140</v>
          </cell>
          <cell r="E17">
            <v>0</v>
          </cell>
          <cell r="F17">
            <v>0</v>
          </cell>
          <cell r="G17">
            <v>240</v>
          </cell>
          <cell r="J17">
            <v>20</v>
          </cell>
        </row>
        <row r="18">
          <cell r="D18">
            <v>300</v>
          </cell>
          <cell r="E18">
            <v>0</v>
          </cell>
          <cell r="F18">
            <v>0</v>
          </cell>
          <cell r="G18">
            <v>240</v>
          </cell>
          <cell r="J18">
            <v>20</v>
          </cell>
        </row>
        <row r="19">
          <cell r="D19">
            <v>60</v>
          </cell>
          <cell r="E19">
            <v>0</v>
          </cell>
          <cell r="F19">
            <v>150</v>
          </cell>
          <cell r="G19">
            <v>0</v>
          </cell>
          <cell r="J19">
            <v>3</v>
          </cell>
        </row>
        <row r="20">
          <cell r="D20">
            <v>180</v>
          </cell>
          <cell r="E20">
            <v>0</v>
          </cell>
          <cell r="F20">
            <v>60</v>
          </cell>
          <cell r="G20">
            <v>0</v>
          </cell>
          <cell r="J20">
            <v>4</v>
          </cell>
        </row>
        <row r="21">
          <cell r="D21">
            <v>80</v>
          </cell>
          <cell r="E21">
            <v>0</v>
          </cell>
          <cell r="F21">
            <v>60</v>
          </cell>
          <cell r="G21">
            <v>0</v>
          </cell>
          <cell r="J21">
            <v>2.5</v>
          </cell>
        </row>
        <row r="22">
          <cell r="D22">
            <v>90</v>
          </cell>
          <cell r="E22">
            <v>240</v>
          </cell>
          <cell r="F22">
            <v>0</v>
          </cell>
          <cell r="G22">
            <v>0</v>
          </cell>
          <cell r="J22">
            <v>6</v>
          </cell>
        </row>
        <row r="23">
          <cell r="D23">
            <v>10</v>
          </cell>
          <cell r="E23">
            <v>0</v>
          </cell>
          <cell r="F23">
            <v>50</v>
          </cell>
          <cell r="G23">
            <v>0</v>
          </cell>
          <cell r="J23">
            <v>3.2</v>
          </cell>
        </row>
        <row r="24">
          <cell r="D24">
            <v>110</v>
          </cell>
          <cell r="E24">
            <v>0</v>
          </cell>
          <cell r="F24">
            <v>0</v>
          </cell>
          <cell r="G24">
            <v>120</v>
          </cell>
          <cell r="J24">
            <v>14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zoomScale="70" zoomScaleNormal="70" workbookViewId="0">
      <selection activeCell="C30" sqref="C30"/>
    </sheetView>
  </sheetViews>
  <sheetFormatPr defaultRowHeight="15" x14ac:dyDescent="0.25"/>
  <cols>
    <col min="1" max="1" width="16.42578125" bestFit="1" customWidth="1"/>
    <col min="2" max="2" width="25.42578125" bestFit="1" customWidth="1"/>
    <col min="3" max="3" width="21" bestFit="1" customWidth="1"/>
    <col min="4" max="8" width="10.140625" bestFit="1" customWidth="1"/>
    <col min="9" max="9" width="11.7109375" bestFit="1" customWidth="1"/>
    <col min="10" max="10" width="10.42578125" bestFit="1" customWidth="1"/>
    <col min="11" max="11" width="10.7109375" bestFit="1" customWidth="1"/>
    <col min="13" max="13" width="10.7109375" bestFit="1" customWidth="1"/>
    <col min="14" max="14" width="9.42578125" bestFit="1" customWidth="1"/>
    <col min="15" max="15" width="7" bestFit="1" customWidth="1"/>
    <col min="16" max="18" width="10.42578125" bestFit="1" customWidth="1"/>
    <col min="19" max="19" width="10.28515625" bestFit="1" customWidth="1"/>
    <col min="21" max="21" width="21.7109375" bestFit="1" customWidth="1"/>
  </cols>
  <sheetData>
    <row r="1" spans="1:21" ht="33.75" x14ac:dyDescent="0.5">
      <c r="A1" s="20" t="s">
        <v>53</v>
      </c>
    </row>
    <row r="2" spans="1:21" ht="63.75" x14ac:dyDescent="0.25">
      <c r="A2" s="11" t="s">
        <v>0</v>
      </c>
      <c r="B2" s="11" t="s">
        <v>1</v>
      </c>
      <c r="C2" s="12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4" t="s">
        <v>9</v>
      </c>
      <c r="K2" s="15" t="s">
        <v>10</v>
      </c>
      <c r="L2" s="15" t="s">
        <v>11</v>
      </c>
      <c r="M2" s="15" t="s">
        <v>12</v>
      </c>
      <c r="N2" s="16" t="s">
        <v>13</v>
      </c>
      <c r="O2" s="16" t="s">
        <v>14</v>
      </c>
      <c r="P2" s="16" t="s">
        <v>52</v>
      </c>
      <c r="Q2" s="16" t="s">
        <v>15</v>
      </c>
      <c r="R2" s="16" t="s">
        <v>16</v>
      </c>
      <c r="S2" s="16" t="s">
        <v>17</v>
      </c>
      <c r="T2" s="17" t="s">
        <v>18</v>
      </c>
      <c r="U2" s="17" t="s">
        <v>19</v>
      </c>
    </row>
    <row r="3" spans="1:21" x14ac:dyDescent="0.25">
      <c r="A3" s="1">
        <v>1</v>
      </c>
      <c r="B3" s="18" t="s">
        <v>20</v>
      </c>
      <c r="C3" s="2" t="s">
        <v>21</v>
      </c>
      <c r="D3" s="3">
        <v>280</v>
      </c>
      <c r="E3" s="3">
        <v>40</v>
      </c>
      <c r="F3" s="3">
        <v>0</v>
      </c>
      <c r="G3" s="3">
        <v>0</v>
      </c>
      <c r="H3" s="4">
        <v>320</v>
      </c>
      <c r="I3" s="3">
        <v>2</v>
      </c>
      <c r="J3" s="5">
        <v>2.5</v>
      </c>
      <c r="K3" s="6">
        <v>0</v>
      </c>
      <c r="L3" s="6">
        <v>1</v>
      </c>
      <c r="M3" s="6">
        <v>3</v>
      </c>
      <c r="N3" s="7">
        <v>0</v>
      </c>
      <c r="O3" s="7">
        <v>1</v>
      </c>
      <c r="P3" s="8">
        <v>15</v>
      </c>
      <c r="Q3" s="8">
        <v>2</v>
      </c>
      <c r="R3" s="8">
        <v>0</v>
      </c>
      <c r="S3" s="8">
        <v>0</v>
      </c>
      <c r="T3" s="9" t="s">
        <v>22</v>
      </c>
      <c r="U3" s="9" t="s">
        <v>23</v>
      </c>
    </row>
    <row r="4" spans="1:21" x14ac:dyDescent="0.25">
      <c r="A4" s="1">
        <v>2</v>
      </c>
      <c r="B4" s="18" t="s">
        <v>24</v>
      </c>
      <c r="C4" s="2" t="s">
        <v>21</v>
      </c>
      <c r="D4" s="3">
        <v>140</v>
      </c>
      <c r="E4" s="3">
        <v>120</v>
      </c>
      <c r="F4" s="3">
        <v>0</v>
      </c>
      <c r="G4" s="3">
        <v>0</v>
      </c>
      <c r="H4" s="4">
        <v>260</v>
      </c>
      <c r="I4" s="3">
        <v>2</v>
      </c>
      <c r="J4" s="5">
        <v>6.5</v>
      </c>
      <c r="K4" s="6">
        <v>0</v>
      </c>
      <c r="L4" s="6">
        <v>2</v>
      </c>
      <c r="M4" s="6">
        <v>2</v>
      </c>
      <c r="N4" s="7">
        <v>0</v>
      </c>
      <c r="O4" s="7">
        <v>1</v>
      </c>
      <c r="P4" s="8">
        <v>3</v>
      </c>
      <c r="Q4" s="8">
        <v>1</v>
      </c>
      <c r="R4" s="8">
        <v>0</v>
      </c>
      <c r="S4" s="8">
        <v>0</v>
      </c>
      <c r="T4" s="9" t="s">
        <v>22</v>
      </c>
      <c r="U4" s="9" t="s">
        <v>25</v>
      </c>
    </row>
    <row r="5" spans="1:21" x14ac:dyDescent="0.25">
      <c r="A5" s="1">
        <v>3</v>
      </c>
      <c r="B5" s="18" t="s">
        <v>26</v>
      </c>
      <c r="C5" s="2" t="s">
        <v>21</v>
      </c>
      <c r="D5" s="3">
        <v>90</v>
      </c>
      <c r="E5" s="3">
        <v>90</v>
      </c>
      <c r="F5" s="3">
        <v>0</v>
      </c>
      <c r="G5" s="3">
        <v>0</v>
      </c>
      <c r="H5" s="4">
        <v>180</v>
      </c>
      <c r="I5" s="3">
        <v>4</v>
      </c>
      <c r="J5" s="5">
        <v>6</v>
      </c>
      <c r="K5" s="6">
        <v>2</v>
      </c>
      <c r="L5" s="6">
        <v>2</v>
      </c>
      <c r="M5" s="6">
        <v>10</v>
      </c>
      <c r="N5" s="7">
        <v>0</v>
      </c>
      <c r="O5" s="7">
        <v>1</v>
      </c>
      <c r="P5" s="8">
        <v>0</v>
      </c>
      <c r="Q5" s="8">
        <v>1</v>
      </c>
      <c r="R5" s="8">
        <v>1</v>
      </c>
      <c r="S5" s="8">
        <v>0</v>
      </c>
      <c r="T5" s="9" t="s">
        <v>22</v>
      </c>
      <c r="U5" s="9" t="s">
        <v>27</v>
      </c>
    </row>
    <row r="6" spans="1:21" x14ac:dyDescent="0.25">
      <c r="A6" s="1">
        <v>4</v>
      </c>
      <c r="B6" s="18" t="s">
        <v>28</v>
      </c>
      <c r="C6" s="2" t="s">
        <v>21</v>
      </c>
      <c r="D6" s="3">
        <v>80</v>
      </c>
      <c r="E6" s="3">
        <v>0</v>
      </c>
      <c r="F6" s="3">
        <v>40</v>
      </c>
      <c r="G6" s="3">
        <v>0</v>
      </c>
      <c r="H6" s="4">
        <v>120</v>
      </c>
      <c r="I6" s="3">
        <v>1</v>
      </c>
      <c r="J6" s="5">
        <v>2</v>
      </c>
      <c r="K6" s="6">
        <v>1</v>
      </c>
      <c r="L6" s="6">
        <v>2</v>
      </c>
      <c r="M6" s="6">
        <v>2</v>
      </c>
      <c r="N6" s="7">
        <v>0</v>
      </c>
      <c r="O6" s="7">
        <v>1</v>
      </c>
      <c r="P6" s="8">
        <v>0</v>
      </c>
      <c r="Q6" s="8">
        <v>1</v>
      </c>
      <c r="R6" s="8">
        <v>1</v>
      </c>
      <c r="S6" s="8">
        <v>0</v>
      </c>
      <c r="T6" s="9" t="s">
        <v>29</v>
      </c>
      <c r="U6" s="9" t="s">
        <v>25</v>
      </c>
    </row>
    <row r="7" spans="1:21" x14ac:dyDescent="0.25">
      <c r="A7" s="1">
        <v>5</v>
      </c>
      <c r="B7" s="18" t="s">
        <v>30</v>
      </c>
      <c r="C7" s="2" t="s">
        <v>21</v>
      </c>
      <c r="D7" s="3">
        <v>200</v>
      </c>
      <c r="E7" s="3">
        <v>60</v>
      </c>
      <c r="F7" s="3">
        <v>0</v>
      </c>
      <c r="G7" s="3">
        <v>0</v>
      </c>
      <c r="H7" s="4">
        <v>260</v>
      </c>
      <c r="I7" s="3">
        <v>4</v>
      </c>
      <c r="J7" s="5">
        <v>3</v>
      </c>
      <c r="K7" s="6">
        <v>0</v>
      </c>
      <c r="L7" s="6">
        <v>4</v>
      </c>
      <c r="M7" s="6">
        <v>1</v>
      </c>
      <c r="N7" s="7">
        <v>0</v>
      </c>
      <c r="O7" s="7">
        <v>1</v>
      </c>
      <c r="P7" s="8">
        <v>0</v>
      </c>
      <c r="Q7" s="8">
        <v>1</v>
      </c>
      <c r="R7" s="8">
        <v>1</v>
      </c>
      <c r="S7" s="8">
        <v>0</v>
      </c>
      <c r="T7" s="9" t="s">
        <v>29</v>
      </c>
      <c r="U7" s="9" t="s">
        <v>23</v>
      </c>
    </row>
    <row r="8" spans="1:21" x14ac:dyDescent="0.25">
      <c r="A8" s="1">
        <v>7</v>
      </c>
      <c r="B8" s="18" t="s">
        <v>31</v>
      </c>
      <c r="C8" s="2" t="s">
        <v>32</v>
      </c>
      <c r="D8" s="3">
        <v>0</v>
      </c>
      <c r="E8" s="3">
        <v>0</v>
      </c>
      <c r="F8" s="3">
        <v>0</v>
      </c>
      <c r="G8" s="3">
        <v>180</v>
      </c>
      <c r="H8" s="4">
        <v>180</v>
      </c>
      <c r="I8" s="3">
        <v>1</v>
      </c>
      <c r="J8" s="5">
        <v>20</v>
      </c>
      <c r="K8" s="6">
        <v>2</v>
      </c>
      <c r="L8" s="6">
        <v>5</v>
      </c>
      <c r="M8" s="6">
        <v>8</v>
      </c>
      <c r="N8" s="7">
        <v>0</v>
      </c>
      <c r="O8" s="7">
        <v>1</v>
      </c>
      <c r="P8" s="8">
        <v>1</v>
      </c>
      <c r="Q8" s="8">
        <v>2</v>
      </c>
      <c r="R8" s="8">
        <v>0</v>
      </c>
      <c r="S8" s="8">
        <v>0</v>
      </c>
      <c r="T8" s="9" t="s">
        <v>29</v>
      </c>
      <c r="U8" s="9" t="s">
        <v>33</v>
      </c>
    </row>
    <row r="9" spans="1:21" x14ac:dyDescent="0.25">
      <c r="A9" s="1">
        <v>8</v>
      </c>
      <c r="B9" s="18" t="s">
        <v>34</v>
      </c>
      <c r="C9" s="2" t="s">
        <v>32</v>
      </c>
      <c r="D9" s="3">
        <v>180</v>
      </c>
      <c r="E9" s="3">
        <v>0</v>
      </c>
      <c r="F9" s="3">
        <v>0</v>
      </c>
      <c r="G9" s="3">
        <v>180</v>
      </c>
      <c r="H9" s="4">
        <v>360</v>
      </c>
      <c r="I9" s="3">
        <v>4</v>
      </c>
      <c r="J9" s="5">
        <v>10</v>
      </c>
      <c r="K9" s="6">
        <v>2</v>
      </c>
      <c r="L9" s="6">
        <v>1</v>
      </c>
      <c r="M9" s="6">
        <v>2</v>
      </c>
      <c r="N9" s="7">
        <v>0</v>
      </c>
      <c r="O9" s="7">
        <v>1</v>
      </c>
      <c r="P9" s="8">
        <v>5</v>
      </c>
      <c r="Q9" s="8">
        <v>1</v>
      </c>
      <c r="R9" s="8">
        <v>1</v>
      </c>
      <c r="S9" s="8">
        <v>0</v>
      </c>
      <c r="T9" s="9" t="s">
        <v>22</v>
      </c>
      <c r="U9" s="9" t="s">
        <v>23</v>
      </c>
    </row>
    <row r="10" spans="1:21" x14ac:dyDescent="0.25">
      <c r="A10" s="1">
        <v>9</v>
      </c>
      <c r="B10" s="18" t="s">
        <v>35</v>
      </c>
      <c r="C10" s="2" t="s">
        <v>21</v>
      </c>
      <c r="D10" s="3">
        <v>110</v>
      </c>
      <c r="E10" s="3">
        <v>0</v>
      </c>
      <c r="F10" s="3">
        <v>120</v>
      </c>
      <c r="G10" s="3">
        <v>0</v>
      </c>
      <c r="H10" s="4">
        <v>230</v>
      </c>
      <c r="I10" s="3">
        <v>4</v>
      </c>
      <c r="J10" s="5">
        <v>1.7</v>
      </c>
      <c r="K10" s="6">
        <v>1</v>
      </c>
      <c r="L10" s="6">
        <v>4</v>
      </c>
      <c r="M10" s="6">
        <v>6</v>
      </c>
      <c r="N10" s="7">
        <v>0</v>
      </c>
      <c r="O10" s="7">
        <v>1</v>
      </c>
      <c r="P10" s="8">
        <v>0</v>
      </c>
      <c r="Q10" s="8">
        <v>1</v>
      </c>
      <c r="R10" s="8">
        <v>0</v>
      </c>
      <c r="S10" s="8">
        <v>0</v>
      </c>
      <c r="T10" s="9" t="s">
        <v>29</v>
      </c>
      <c r="U10" s="9" t="s">
        <v>23</v>
      </c>
    </row>
    <row r="11" spans="1:21" x14ac:dyDescent="0.25">
      <c r="A11" s="1">
        <v>10</v>
      </c>
      <c r="B11" s="18" t="s">
        <v>36</v>
      </c>
      <c r="C11" s="2" t="s">
        <v>21</v>
      </c>
      <c r="D11" s="3">
        <v>28</v>
      </c>
      <c r="E11" s="3">
        <v>0</v>
      </c>
      <c r="F11" s="3">
        <v>120</v>
      </c>
      <c r="G11" s="3">
        <v>0</v>
      </c>
      <c r="H11" s="4">
        <v>148</v>
      </c>
      <c r="I11" s="3">
        <v>1</v>
      </c>
      <c r="J11" s="5">
        <v>1.7</v>
      </c>
      <c r="K11" s="6">
        <v>1</v>
      </c>
      <c r="L11" s="6">
        <v>4</v>
      </c>
      <c r="M11" s="6">
        <v>6</v>
      </c>
      <c r="N11" s="7">
        <v>0</v>
      </c>
      <c r="O11" s="7">
        <v>1</v>
      </c>
      <c r="P11" s="8">
        <v>0</v>
      </c>
      <c r="Q11" s="8">
        <v>1</v>
      </c>
      <c r="R11" s="8">
        <v>0</v>
      </c>
      <c r="S11" s="8">
        <v>0</v>
      </c>
      <c r="T11" s="9" t="s">
        <v>29</v>
      </c>
      <c r="U11" s="9" t="s">
        <v>37</v>
      </c>
    </row>
    <row r="12" spans="1:21" x14ac:dyDescent="0.25">
      <c r="A12" s="1">
        <v>11</v>
      </c>
      <c r="B12" s="18" t="s">
        <v>38</v>
      </c>
      <c r="C12" s="2" t="s">
        <v>32</v>
      </c>
      <c r="D12" s="3">
        <v>280</v>
      </c>
      <c r="E12" s="3">
        <v>0</v>
      </c>
      <c r="F12" s="3">
        <v>0</v>
      </c>
      <c r="G12" s="3">
        <v>360</v>
      </c>
      <c r="H12" s="4">
        <v>640</v>
      </c>
      <c r="I12" s="3">
        <v>3</v>
      </c>
      <c r="J12" s="5">
        <v>24</v>
      </c>
      <c r="K12" s="6">
        <v>5</v>
      </c>
      <c r="L12" s="6">
        <v>5</v>
      </c>
      <c r="M12" s="6">
        <v>5</v>
      </c>
      <c r="N12" s="7">
        <v>1</v>
      </c>
      <c r="O12" s="7">
        <v>1</v>
      </c>
      <c r="P12" s="8">
        <v>0</v>
      </c>
      <c r="Q12" s="8">
        <v>2</v>
      </c>
      <c r="R12" s="8">
        <v>1</v>
      </c>
      <c r="S12" s="8">
        <v>0</v>
      </c>
      <c r="T12" s="9" t="s">
        <v>22</v>
      </c>
      <c r="U12" s="9" t="s">
        <v>23</v>
      </c>
    </row>
    <row r="13" spans="1:21" x14ac:dyDescent="0.25">
      <c r="A13" s="1">
        <v>12</v>
      </c>
      <c r="B13" s="18" t="s">
        <v>39</v>
      </c>
      <c r="C13" s="2" t="s">
        <v>32</v>
      </c>
      <c r="D13" s="3">
        <v>140</v>
      </c>
      <c r="E13" s="3">
        <v>0</v>
      </c>
      <c r="F13" s="3">
        <v>0</v>
      </c>
      <c r="G13" s="3">
        <v>240</v>
      </c>
      <c r="H13" s="4">
        <v>380</v>
      </c>
      <c r="I13" s="3">
        <v>2</v>
      </c>
      <c r="J13" s="5">
        <v>20</v>
      </c>
      <c r="K13" s="6">
        <v>3</v>
      </c>
      <c r="L13" s="6">
        <v>2</v>
      </c>
      <c r="M13" s="6">
        <v>3</v>
      </c>
      <c r="N13" s="7">
        <v>0</v>
      </c>
      <c r="O13" s="7">
        <v>1</v>
      </c>
      <c r="P13" s="8">
        <v>50</v>
      </c>
      <c r="Q13" s="8">
        <v>1</v>
      </c>
      <c r="R13" s="8">
        <v>1</v>
      </c>
      <c r="S13" s="8">
        <v>0</v>
      </c>
      <c r="T13" s="9" t="s">
        <v>22</v>
      </c>
      <c r="U13" s="9" t="s">
        <v>23</v>
      </c>
    </row>
    <row r="14" spans="1:21" x14ac:dyDescent="0.25">
      <c r="A14" s="1">
        <v>13</v>
      </c>
      <c r="B14" s="18" t="s">
        <v>40</v>
      </c>
      <c r="C14" s="2" t="s">
        <v>32</v>
      </c>
      <c r="D14" s="3">
        <v>240</v>
      </c>
      <c r="E14" s="3">
        <v>0</v>
      </c>
      <c r="F14" s="3">
        <v>0</v>
      </c>
      <c r="G14" s="3">
        <v>240</v>
      </c>
      <c r="H14" s="4">
        <v>480</v>
      </c>
      <c r="I14" s="3">
        <v>2</v>
      </c>
      <c r="J14" s="5">
        <v>20</v>
      </c>
      <c r="K14" s="6">
        <v>2</v>
      </c>
      <c r="L14" s="6">
        <v>4</v>
      </c>
      <c r="M14" s="6">
        <v>2</v>
      </c>
      <c r="N14" s="7">
        <v>0</v>
      </c>
      <c r="O14" s="7">
        <v>1</v>
      </c>
      <c r="P14" s="8">
        <v>0</v>
      </c>
      <c r="Q14" s="8">
        <v>2</v>
      </c>
      <c r="R14" s="8">
        <v>1</v>
      </c>
      <c r="S14" s="8">
        <v>0</v>
      </c>
      <c r="T14" s="9" t="s">
        <v>22</v>
      </c>
      <c r="U14" s="9" t="s">
        <v>37</v>
      </c>
    </row>
    <row r="15" spans="1:21" x14ac:dyDescent="0.25">
      <c r="A15" s="1">
        <v>14</v>
      </c>
      <c r="B15" s="18" t="s">
        <v>41</v>
      </c>
      <c r="C15" s="2" t="s">
        <v>32</v>
      </c>
      <c r="D15" s="3">
        <v>324</v>
      </c>
      <c r="E15" s="3">
        <v>0</v>
      </c>
      <c r="F15" s="3">
        <v>0</v>
      </c>
      <c r="G15" s="3">
        <v>240</v>
      </c>
      <c r="H15" s="4">
        <v>564</v>
      </c>
      <c r="I15" s="3">
        <v>2</v>
      </c>
      <c r="J15" s="5">
        <v>20</v>
      </c>
      <c r="K15" s="6">
        <v>2</v>
      </c>
      <c r="L15" s="6">
        <v>3</v>
      </c>
      <c r="M15" s="6">
        <v>2</v>
      </c>
      <c r="N15" s="7">
        <v>0</v>
      </c>
      <c r="O15" s="7">
        <v>1</v>
      </c>
      <c r="P15" s="8">
        <v>0</v>
      </c>
      <c r="Q15" s="8">
        <v>2</v>
      </c>
      <c r="R15" s="8">
        <v>1</v>
      </c>
      <c r="S15" s="8">
        <v>0</v>
      </c>
      <c r="T15" s="9" t="s">
        <v>22</v>
      </c>
      <c r="U15" s="9" t="s">
        <v>23</v>
      </c>
    </row>
    <row r="16" spans="1:21" x14ac:dyDescent="0.25">
      <c r="A16" s="1">
        <v>15</v>
      </c>
      <c r="B16" s="18" t="s">
        <v>42</v>
      </c>
      <c r="C16" s="2" t="s">
        <v>32</v>
      </c>
      <c r="D16" s="3">
        <v>50</v>
      </c>
      <c r="E16" s="3">
        <v>0</v>
      </c>
      <c r="F16" s="3">
        <v>0</v>
      </c>
      <c r="G16" s="3">
        <v>240</v>
      </c>
      <c r="H16" s="4">
        <v>290</v>
      </c>
      <c r="I16" s="3">
        <v>2</v>
      </c>
      <c r="J16" s="5">
        <v>20</v>
      </c>
      <c r="K16" s="6">
        <v>2</v>
      </c>
      <c r="L16" s="6">
        <v>3</v>
      </c>
      <c r="M16" s="6">
        <v>2</v>
      </c>
      <c r="N16" s="7">
        <v>0</v>
      </c>
      <c r="O16" s="7">
        <v>1</v>
      </c>
      <c r="P16" s="8">
        <v>10</v>
      </c>
      <c r="Q16" s="8">
        <v>2</v>
      </c>
      <c r="R16" s="8">
        <v>1</v>
      </c>
      <c r="S16" s="8">
        <v>0</v>
      </c>
      <c r="T16" s="9" t="s">
        <v>22</v>
      </c>
      <c r="U16" s="9" t="s">
        <v>37</v>
      </c>
    </row>
    <row r="17" spans="1:21" x14ac:dyDescent="0.25">
      <c r="A17" s="1">
        <v>16</v>
      </c>
      <c r="B17" s="18" t="s">
        <v>43</v>
      </c>
      <c r="C17" s="2" t="s">
        <v>32</v>
      </c>
      <c r="D17" s="3">
        <v>16</v>
      </c>
      <c r="E17" s="3">
        <v>0</v>
      </c>
      <c r="F17" s="3">
        <v>0</v>
      </c>
      <c r="G17" s="3">
        <v>180</v>
      </c>
      <c r="H17" s="4">
        <v>196</v>
      </c>
      <c r="I17" s="3">
        <v>2</v>
      </c>
      <c r="J17" s="5">
        <v>14</v>
      </c>
      <c r="K17" s="6">
        <v>2</v>
      </c>
      <c r="L17" s="6">
        <v>1</v>
      </c>
      <c r="M17" s="6">
        <v>4</v>
      </c>
      <c r="N17" s="7">
        <v>0</v>
      </c>
      <c r="O17" s="7">
        <v>1</v>
      </c>
      <c r="P17" s="8">
        <v>0</v>
      </c>
      <c r="Q17" s="8">
        <v>2</v>
      </c>
      <c r="R17" s="8">
        <v>1</v>
      </c>
      <c r="S17" s="8">
        <v>0</v>
      </c>
      <c r="T17" s="9" t="s">
        <v>22</v>
      </c>
      <c r="U17" s="9" t="s">
        <v>23</v>
      </c>
    </row>
    <row r="18" spans="1:21" x14ac:dyDescent="0.25">
      <c r="A18" s="1">
        <v>17</v>
      </c>
      <c r="B18" s="18" t="s">
        <v>44</v>
      </c>
      <c r="C18" s="2" t="s">
        <v>32</v>
      </c>
      <c r="D18" s="3">
        <v>140</v>
      </c>
      <c r="E18" s="3">
        <v>0</v>
      </c>
      <c r="F18" s="3">
        <v>0</v>
      </c>
      <c r="G18" s="3">
        <v>240</v>
      </c>
      <c r="H18" s="4">
        <v>380</v>
      </c>
      <c r="I18" s="3">
        <v>2</v>
      </c>
      <c r="J18" s="5">
        <v>20</v>
      </c>
      <c r="K18" s="6">
        <v>3</v>
      </c>
      <c r="L18" s="6">
        <v>3</v>
      </c>
      <c r="M18" s="6">
        <v>4</v>
      </c>
      <c r="N18" s="7">
        <v>0</v>
      </c>
      <c r="O18" s="7">
        <v>1</v>
      </c>
      <c r="P18" s="8">
        <v>30</v>
      </c>
      <c r="Q18" s="8">
        <v>1</v>
      </c>
      <c r="R18" s="8">
        <v>1</v>
      </c>
      <c r="S18" s="8">
        <v>0</v>
      </c>
      <c r="T18" s="9" t="s">
        <v>22</v>
      </c>
      <c r="U18" s="9" t="s">
        <v>37</v>
      </c>
    </row>
    <row r="19" spans="1:21" x14ac:dyDescent="0.25">
      <c r="A19" s="1">
        <v>18</v>
      </c>
      <c r="B19" s="18" t="s">
        <v>45</v>
      </c>
      <c r="C19" s="2" t="s">
        <v>32</v>
      </c>
      <c r="D19" s="3">
        <v>300</v>
      </c>
      <c r="E19" s="3">
        <v>0</v>
      </c>
      <c r="F19" s="3">
        <v>0</v>
      </c>
      <c r="G19" s="3">
        <v>240</v>
      </c>
      <c r="H19" s="4">
        <v>540</v>
      </c>
      <c r="I19" s="3">
        <v>4</v>
      </c>
      <c r="J19" s="5">
        <v>20</v>
      </c>
      <c r="K19" s="6">
        <v>0</v>
      </c>
      <c r="L19" s="6">
        <v>2</v>
      </c>
      <c r="M19" s="6">
        <v>3</v>
      </c>
      <c r="N19" s="7">
        <v>0</v>
      </c>
      <c r="O19" s="7">
        <v>1</v>
      </c>
      <c r="P19" s="8">
        <v>10</v>
      </c>
      <c r="Q19" s="8">
        <v>2</v>
      </c>
      <c r="R19" s="8">
        <v>1</v>
      </c>
      <c r="S19" s="8">
        <v>0</v>
      </c>
      <c r="T19" s="9" t="s">
        <v>29</v>
      </c>
      <c r="U19" s="9" t="s">
        <v>23</v>
      </c>
    </row>
    <row r="20" spans="1:21" x14ac:dyDescent="0.25">
      <c r="A20" s="1">
        <v>19</v>
      </c>
      <c r="B20" s="18" t="s">
        <v>46</v>
      </c>
      <c r="C20" s="2" t="s">
        <v>21</v>
      </c>
      <c r="D20" s="3">
        <v>60</v>
      </c>
      <c r="E20" s="3">
        <v>0</v>
      </c>
      <c r="F20" s="3">
        <v>150</v>
      </c>
      <c r="G20" s="3">
        <v>0</v>
      </c>
      <c r="H20" s="4">
        <v>210</v>
      </c>
      <c r="I20" s="3">
        <v>2</v>
      </c>
      <c r="J20" s="5">
        <v>3</v>
      </c>
      <c r="K20" s="6">
        <v>1</v>
      </c>
      <c r="L20" s="6">
        <v>2</v>
      </c>
      <c r="M20" s="6">
        <v>4</v>
      </c>
      <c r="N20" s="7">
        <v>0</v>
      </c>
      <c r="O20" s="7">
        <v>0</v>
      </c>
      <c r="P20" s="8">
        <v>0</v>
      </c>
      <c r="Q20" s="8">
        <v>2</v>
      </c>
      <c r="R20" s="8">
        <v>1</v>
      </c>
      <c r="S20" s="8">
        <v>0</v>
      </c>
      <c r="T20" s="9" t="s">
        <v>29</v>
      </c>
      <c r="U20" s="9" t="s">
        <v>33</v>
      </c>
    </row>
    <row r="21" spans="1:21" x14ac:dyDescent="0.25">
      <c r="A21" s="1">
        <v>20</v>
      </c>
      <c r="B21" s="19" t="s">
        <v>47</v>
      </c>
      <c r="C21" s="10" t="s">
        <v>21</v>
      </c>
      <c r="D21" s="3">
        <v>180</v>
      </c>
      <c r="E21" s="3">
        <v>0</v>
      </c>
      <c r="F21" s="3">
        <v>60</v>
      </c>
      <c r="G21" s="3">
        <v>0</v>
      </c>
      <c r="H21" s="4">
        <v>240</v>
      </c>
      <c r="I21" s="3">
        <v>2</v>
      </c>
      <c r="J21" s="5">
        <v>4</v>
      </c>
      <c r="K21" s="6">
        <v>3</v>
      </c>
      <c r="L21" s="6">
        <v>1</v>
      </c>
      <c r="M21" s="6">
        <v>1</v>
      </c>
      <c r="N21" s="7">
        <v>0</v>
      </c>
      <c r="O21" s="7">
        <v>0</v>
      </c>
      <c r="P21" s="8">
        <v>15</v>
      </c>
      <c r="Q21" s="8">
        <v>1</v>
      </c>
      <c r="R21" s="8">
        <v>0</v>
      </c>
      <c r="S21" s="8">
        <v>0</v>
      </c>
      <c r="T21" s="9" t="s">
        <v>22</v>
      </c>
      <c r="U21" s="9" t="s">
        <v>23</v>
      </c>
    </row>
    <row r="22" spans="1:21" x14ac:dyDescent="0.25">
      <c r="A22" s="1">
        <v>22</v>
      </c>
      <c r="B22" s="18" t="s">
        <v>48</v>
      </c>
      <c r="C22" s="2" t="s">
        <v>21</v>
      </c>
      <c r="D22" s="3">
        <v>80</v>
      </c>
      <c r="E22" s="3">
        <v>0</v>
      </c>
      <c r="F22" s="3">
        <v>60</v>
      </c>
      <c r="G22" s="3">
        <v>0</v>
      </c>
      <c r="H22" s="4">
        <v>140</v>
      </c>
      <c r="I22" s="4">
        <v>2</v>
      </c>
      <c r="J22" s="5">
        <v>2.5</v>
      </c>
      <c r="K22" s="6">
        <v>1</v>
      </c>
      <c r="L22" s="6">
        <v>2</v>
      </c>
      <c r="M22" s="6">
        <v>2</v>
      </c>
      <c r="N22" s="7">
        <v>0</v>
      </c>
      <c r="O22" s="7">
        <v>0</v>
      </c>
      <c r="P22" s="8">
        <v>0</v>
      </c>
      <c r="Q22" s="8">
        <v>1</v>
      </c>
      <c r="R22" s="8">
        <v>0</v>
      </c>
      <c r="S22" s="8">
        <v>0</v>
      </c>
      <c r="T22" s="9" t="s">
        <v>22</v>
      </c>
      <c r="U22" s="9" t="s">
        <v>23</v>
      </c>
    </row>
    <row r="23" spans="1:21" x14ac:dyDescent="0.25">
      <c r="A23" s="1">
        <v>23</v>
      </c>
      <c r="B23" s="18" t="s">
        <v>49</v>
      </c>
      <c r="C23" s="2" t="s">
        <v>21</v>
      </c>
      <c r="D23" s="3">
        <v>90</v>
      </c>
      <c r="E23" s="3">
        <v>240</v>
      </c>
      <c r="F23" s="3">
        <v>0</v>
      </c>
      <c r="G23" s="3">
        <v>0</v>
      </c>
      <c r="H23" s="4">
        <v>330</v>
      </c>
      <c r="I23" s="3">
        <v>4</v>
      </c>
      <c r="J23" s="5">
        <v>6</v>
      </c>
      <c r="K23" s="6">
        <v>1</v>
      </c>
      <c r="L23" s="6">
        <v>3</v>
      </c>
      <c r="M23" s="6">
        <v>4</v>
      </c>
      <c r="N23" s="7">
        <v>0</v>
      </c>
      <c r="O23" s="7">
        <v>1</v>
      </c>
      <c r="P23" s="8">
        <v>0</v>
      </c>
      <c r="Q23" s="8">
        <v>1</v>
      </c>
      <c r="R23" s="8">
        <v>1</v>
      </c>
      <c r="S23" s="8">
        <v>1</v>
      </c>
      <c r="T23" s="9" t="s">
        <v>29</v>
      </c>
      <c r="U23" s="9" t="s">
        <v>37</v>
      </c>
    </row>
    <row r="24" spans="1:21" x14ac:dyDescent="0.25">
      <c r="A24" s="1">
        <v>24</v>
      </c>
      <c r="B24" s="18" t="s">
        <v>50</v>
      </c>
      <c r="C24" s="2" t="s">
        <v>21</v>
      </c>
      <c r="D24" s="3">
        <v>10</v>
      </c>
      <c r="E24" s="3">
        <v>0</v>
      </c>
      <c r="F24" s="3">
        <v>50</v>
      </c>
      <c r="G24" s="3">
        <v>0</v>
      </c>
      <c r="H24" s="4">
        <v>60</v>
      </c>
      <c r="I24" s="3">
        <v>2</v>
      </c>
      <c r="J24" s="5">
        <v>3.2</v>
      </c>
      <c r="K24" s="6">
        <v>4</v>
      </c>
      <c r="L24" s="6">
        <v>6</v>
      </c>
      <c r="M24" s="6">
        <v>10</v>
      </c>
      <c r="N24" s="7">
        <v>0</v>
      </c>
      <c r="O24" s="7">
        <v>1</v>
      </c>
      <c r="P24" s="8">
        <v>0</v>
      </c>
      <c r="Q24" s="8">
        <v>1</v>
      </c>
      <c r="R24" s="8">
        <v>0</v>
      </c>
      <c r="S24" s="8">
        <v>2</v>
      </c>
      <c r="T24" s="9" t="s">
        <v>22</v>
      </c>
      <c r="U24" s="9" t="s">
        <v>23</v>
      </c>
    </row>
    <row r="25" spans="1:21" x14ac:dyDescent="0.25">
      <c r="A25" s="1">
        <v>25</v>
      </c>
      <c r="B25" s="18" t="s">
        <v>51</v>
      </c>
      <c r="C25" s="2" t="s">
        <v>32</v>
      </c>
      <c r="D25" s="3">
        <v>110</v>
      </c>
      <c r="E25" s="3">
        <v>0</v>
      </c>
      <c r="F25" s="3">
        <v>0</v>
      </c>
      <c r="G25" s="3">
        <v>120</v>
      </c>
      <c r="H25" s="4">
        <v>230</v>
      </c>
      <c r="I25" s="3">
        <v>2</v>
      </c>
      <c r="J25" s="5">
        <v>14</v>
      </c>
      <c r="K25" s="6">
        <v>0</v>
      </c>
      <c r="L25" s="6">
        <v>1</v>
      </c>
      <c r="M25" s="6">
        <v>0</v>
      </c>
      <c r="N25" s="7">
        <v>0</v>
      </c>
      <c r="O25" s="7">
        <v>1</v>
      </c>
      <c r="P25" s="8">
        <v>2</v>
      </c>
      <c r="Q25" s="8">
        <v>2</v>
      </c>
      <c r="R25" s="8">
        <v>0</v>
      </c>
      <c r="S25" s="8">
        <v>0</v>
      </c>
      <c r="T25" s="9" t="s">
        <v>22</v>
      </c>
      <c r="U25" s="9" t="s">
        <v>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BA38"/>
  <sheetViews>
    <sheetView topLeftCell="AI1" zoomScale="70" zoomScaleNormal="70" workbookViewId="0">
      <selection activeCell="AT14" sqref="AT14"/>
    </sheetView>
  </sheetViews>
  <sheetFormatPr defaultRowHeight="15" x14ac:dyDescent="0.25"/>
  <cols>
    <col min="1" max="1" width="47.140625" bestFit="1" customWidth="1"/>
    <col min="2" max="2" width="27.5703125" bestFit="1" customWidth="1"/>
    <col min="3" max="7" width="17" customWidth="1"/>
    <col min="8" max="8" width="16.42578125" bestFit="1" customWidth="1"/>
    <col min="9" max="9" width="15.42578125" customWidth="1"/>
    <col min="10" max="10" width="16" customWidth="1"/>
    <col min="11" max="11" width="18.28515625" customWidth="1"/>
    <col min="12" max="12" width="13.28515625" customWidth="1"/>
    <col min="13" max="13" width="15.28515625" bestFit="1" customWidth="1"/>
    <col min="14" max="14" width="17.140625" bestFit="1" customWidth="1"/>
    <col min="15" max="15" width="15.28515625" bestFit="1" customWidth="1"/>
    <col min="16" max="16" width="13.42578125" bestFit="1" customWidth="1"/>
    <col min="17" max="17" width="17.85546875" bestFit="1" customWidth="1"/>
    <col min="18" max="18" width="16.85546875" customWidth="1"/>
    <col min="19" max="19" width="8.7109375" customWidth="1"/>
    <col min="20" max="20" width="13.140625" customWidth="1"/>
    <col min="21" max="21" width="16.140625" customWidth="1"/>
    <col min="22" max="22" width="13.85546875" bestFit="1" customWidth="1"/>
    <col min="23" max="23" width="11" bestFit="1" customWidth="1"/>
    <col min="24" max="24" width="13.85546875" bestFit="1" customWidth="1"/>
    <col min="25" max="25" width="13.7109375" bestFit="1" customWidth="1"/>
    <col min="26" max="27" width="11.140625" customWidth="1"/>
    <col min="28" max="28" width="10.7109375" customWidth="1"/>
    <col min="29" max="29" width="10.28515625" bestFit="1" customWidth="1"/>
    <col min="30" max="31" width="15" customWidth="1"/>
    <col min="32" max="32" width="13.42578125" bestFit="1" customWidth="1"/>
    <col min="33" max="33" width="10.5703125" bestFit="1" customWidth="1"/>
    <col min="34" max="34" width="17.42578125" customWidth="1"/>
    <col min="35" max="35" width="16" customWidth="1"/>
    <col min="36" max="36" width="15" customWidth="1"/>
    <col min="37" max="37" width="13.42578125" customWidth="1"/>
    <col min="38" max="38" width="15.7109375" customWidth="1"/>
    <col min="39" max="39" width="15.5703125" customWidth="1"/>
    <col min="40" max="40" width="18.5703125" customWidth="1"/>
    <col min="41" max="41" width="14.85546875" customWidth="1"/>
    <col min="42" max="42" width="16.7109375" customWidth="1"/>
    <col min="43" max="43" width="21.28515625" customWidth="1"/>
    <col min="44" max="44" width="16.28515625" customWidth="1"/>
    <col min="45" max="45" width="14.28515625" customWidth="1"/>
    <col min="46" max="46" width="15.42578125" customWidth="1"/>
    <col min="47" max="47" width="11.28515625" bestFit="1" customWidth="1"/>
    <col min="48" max="48" width="10.28515625" bestFit="1" customWidth="1"/>
    <col min="49" max="49" width="17.28515625" bestFit="1" customWidth="1"/>
    <col min="50" max="50" width="4.85546875" customWidth="1"/>
    <col min="51" max="51" width="6" customWidth="1"/>
    <col min="52" max="52" width="4.42578125" customWidth="1"/>
    <col min="53" max="53" width="5.85546875" customWidth="1"/>
  </cols>
  <sheetData>
    <row r="1" spans="1:53" x14ac:dyDescent="0.25">
      <c r="A1" s="21"/>
      <c r="B1" s="22" t="s">
        <v>54</v>
      </c>
      <c r="C1" s="22"/>
      <c r="D1" s="22"/>
      <c r="E1" s="22"/>
      <c r="G1" s="23" t="s">
        <v>55</v>
      </c>
      <c r="H1" s="23" t="s">
        <v>56</v>
      </c>
      <c r="AS1" s="24"/>
      <c r="AV1" s="24"/>
    </row>
    <row r="2" spans="1:53" x14ac:dyDescent="0.25">
      <c r="A2" s="25" t="s">
        <v>57</v>
      </c>
      <c r="B2" s="25">
        <v>4</v>
      </c>
      <c r="C2" s="25">
        <v>3</v>
      </c>
      <c r="D2" s="25">
        <v>2</v>
      </c>
      <c r="E2" s="25">
        <v>1</v>
      </c>
      <c r="G2" s="26" t="s">
        <v>58</v>
      </c>
      <c r="H2" s="26" t="s">
        <v>59</v>
      </c>
      <c r="AS2" s="24"/>
      <c r="AV2" s="24"/>
    </row>
    <row r="3" spans="1:53" x14ac:dyDescent="0.25">
      <c r="A3" s="27" t="s">
        <v>60</v>
      </c>
      <c r="B3" s="26" t="s">
        <v>61</v>
      </c>
      <c r="C3" s="26" t="s">
        <v>62</v>
      </c>
      <c r="D3" s="26" t="s">
        <v>63</v>
      </c>
      <c r="E3" s="26" t="s">
        <v>64</v>
      </c>
      <c r="G3" s="26" t="s">
        <v>65</v>
      </c>
      <c r="H3" s="26" t="s">
        <v>66</v>
      </c>
      <c r="AS3" s="24"/>
      <c r="AV3" s="24"/>
    </row>
    <row r="4" spans="1:53" x14ac:dyDescent="0.25">
      <c r="A4" s="27" t="s">
        <v>67</v>
      </c>
      <c r="B4" s="26" t="s">
        <v>61</v>
      </c>
      <c r="C4" s="26" t="s">
        <v>62</v>
      </c>
      <c r="D4" s="26" t="s">
        <v>68</v>
      </c>
      <c r="E4" s="26" t="s">
        <v>64</v>
      </c>
      <c r="G4" s="26" t="s">
        <v>69</v>
      </c>
      <c r="H4" s="26" t="s">
        <v>70</v>
      </c>
      <c r="AS4" s="24"/>
      <c r="AV4" s="24"/>
    </row>
    <row r="5" spans="1:53" x14ac:dyDescent="0.25">
      <c r="A5" s="27" t="s">
        <v>71</v>
      </c>
      <c r="B5" s="26" t="s">
        <v>61</v>
      </c>
      <c r="C5" s="26" t="s">
        <v>72</v>
      </c>
      <c r="D5" s="26" t="s">
        <v>73</v>
      </c>
      <c r="E5" s="26" t="s">
        <v>64</v>
      </c>
      <c r="G5" s="26" t="s">
        <v>74</v>
      </c>
      <c r="H5" s="26" t="s">
        <v>75</v>
      </c>
      <c r="AS5" s="24"/>
      <c r="AV5" s="24"/>
    </row>
    <row r="6" spans="1:53" x14ac:dyDescent="0.25">
      <c r="A6" s="27" t="s">
        <v>76</v>
      </c>
      <c r="B6" s="26" t="s">
        <v>77</v>
      </c>
      <c r="C6" s="26" t="s">
        <v>78</v>
      </c>
      <c r="D6" s="26" t="s">
        <v>79</v>
      </c>
      <c r="E6" s="26" t="s">
        <v>80</v>
      </c>
      <c r="AS6" s="24"/>
      <c r="AT6" s="24"/>
      <c r="AU6" s="24"/>
      <c r="AV6" s="24"/>
    </row>
    <row r="7" spans="1:53" x14ac:dyDescent="0.25">
      <c r="A7" s="27" t="s">
        <v>81</v>
      </c>
      <c r="B7" s="28">
        <v>1</v>
      </c>
      <c r="C7" s="26" t="s">
        <v>82</v>
      </c>
      <c r="D7" s="26" t="s">
        <v>83</v>
      </c>
      <c r="E7" s="26" t="s">
        <v>64</v>
      </c>
      <c r="AS7" s="24"/>
      <c r="AT7" s="24"/>
      <c r="AU7" s="24"/>
      <c r="AV7" s="24"/>
    </row>
    <row r="8" spans="1:53" x14ac:dyDescent="0.25">
      <c r="A8" s="27" t="s">
        <v>84</v>
      </c>
      <c r="B8" s="28">
        <v>1</v>
      </c>
      <c r="C8" s="26" t="s">
        <v>82</v>
      </c>
      <c r="D8" s="26" t="s">
        <v>83</v>
      </c>
      <c r="E8" s="26" t="s">
        <v>64</v>
      </c>
      <c r="AS8" s="24"/>
      <c r="AT8" s="24"/>
      <c r="AU8" s="24"/>
      <c r="AV8" s="24"/>
    </row>
    <row r="9" spans="1:53" x14ac:dyDescent="0.25">
      <c r="A9" s="27" t="s">
        <v>85</v>
      </c>
      <c r="B9" s="26" t="s">
        <v>86</v>
      </c>
      <c r="C9" s="26" t="s">
        <v>87</v>
      </c>
      <c r="D9" s="26" t="s">
        <v>88</v>
      </c>
      <c r="E9" s="26" t="s">
        <v>89</v>
      </c>
      <c r="AS9" s="24"/>
      <c r="AT9" s="24"/>
      <c r="AU9" s="24"/>
      <c r="AV9" s="24"/>
    </row>
    <row r="10" spans="1:53" x14ac:dyDescent="0.25">
      <c r="A10" s="27" t="s">
        <v>90</v>
      </c>
      <c r="B10" s="26" t="s">
        <v>86</v>
      </c>
      <c r="C10" s="26" t="s">
        <v>87</v>
      </c>
      <c r="D10" s="26" t="s">
        <v>88</v>
      </c>
      <c r="E10" s="26" t="s">
        <v>89</v>
      </c>
      <c r="AS10" s="24"/>
      <c r="AT10" s="24"/>
      <c r="AU10" s="24"/>
      <c r="AV10" s="24"/>
    </row>
    <row r="11" spans="1:53" x14ac:dyDescent="0.25">
      <c r="AS11" s="24"/>
      <c r="AT11" s="24"/>
      <c r="AU11" s="24"/>
      <c r="AV11" s="24"/>
    </row>
    <row r="12" spans="1:53" x14ac:dyDescent="0.25">
      <c r="H12" s="29"/>
      <c r="I12" s="29"/>
      <c r="J12" s="29"/>
      <c r="K12" s="29"/>
      <c r="L12" s="29"/>
    </row>
    <row r="13" spans="1:53" ht="60" x14ac:dyDescent="0.25">
      <c r="A13" s="30" t="s">
        <v>0</v>
      </c>
      <c r="B13" s="31" t="s">
        <v>1</v>
      </c>
      <c r="C13" s="30" t="s">
        <v>91</v>
      </c>
      <c r="D13" s="30" t="s">
        <v>92</v>
      </c>
      <c r="E13" s="30" t="s">
        <v>93</v>
      </c>
      <c r="F13" s="32" t="s">
        <v>94</v>
      </c>
      <c r="G13" s="32" t="s">
        <v>95</v>
      </c>
      <c r="H13" s="33" t="s">
        <v>96</v>
      </c>
      <c r="I13" s="33" t="s">
        <v>97</v>
      </c>
      <c r="J13" s="33" t="s">
        <v>98</v>
      </c>
      <c r="K13" s="33" t="s">
        <v>99</v>
      </c>
      <c r="L13" s="32" t="s">
        <v>100</v>
      </c>
      <c r="M13" s="33" t="s">
        <v>101</v>
      </c>
      <c r="N13" s="33" t="s">
        <v>102</v>
      </c>
      <c r="O13" s="33" t="s">
        <v>103</v>
      </c>
      <c r="P13" s="32" t="s">
        <v>104</v>
      </c>
      <c r="Q13" s="32" t="s">
        <v>105</v>
      </c>
      <c r="R13" s="33" t="s">
        <v>106</v>
      </c>
      <c r="S13" s="33" t="s">
        <v>107</v>
      </c>
      <c r="T13" s="33" t="s">
        <v>108</v>
      </c>
      <c r="U13" s="32" t="s">
        <v>109</v>
      </c>
      <c r="V13" s="33" t="s">
        <v>110</v>
      </c>
      <c r="W13" s="33" t="s">
        <v>111</v>
      </c>
      <c r="X13" s="33" t="s">
        <v>112</v>
      </c>
      <c r="Y13" s="32" t="s">
        <v>113</v>
      </c>
      <c r="Z13" s="33" t="s">
        <v>114</v>
      </c>
      <c r="AA13" s="33" t="s">
        <v>115</v>
      </c>
      <c r="AB13" s="33" t="s">
        <v>116</v>
      </c>
      <c r="AC13" s="33" t="s">
        <v>117</v>
      </c>
      <c r="AD13" s="33" t="s">
        <v>118</v>
      </c>
      <c r="AE13" s="33" t="s">
        <v>119</v>
      </c>
      <c r="AF13" s="33" t="s">
        <v>120</v>
      </c>
      <c r="AG13" s="33" t="s">
        <v>121</v>
      </c>
      <c r="AH13" s="32" t="s">
        <v>122</v>
      </c>
      <c r="AI13" s="32" t="s">
        <v>123</v>
      </c>
      <c r="AJ13" s="33" t="s">
        <v>124</v>
      </c>
      <c r="AK13" s="33" t="s">
        <v>125</v>
      </c>
      <c r="AL13" s="33" t="s">
        <v>126</v>
      </c>
      <c r="AM13" s="33" t="s">
        <v>127</v>
      </c>
      <c r="AN13" s="34" t="s">
        <v>60</v>
      </c>
      <c r="AO13" s="34" t="s">
        <v>67</v>
      </c>
      <c r="AP13" s="35" t="s">
        <v>71</v>
      </c>
      <c r="AQ13" s="34" t="s">
        <v>76</v>
      </c>
      <c r="AR13" s="34" t="s">
        <v>81</v>
      </c>
      <c r="AS13" s="34" t="s">
        <v>84</v>
      </c>
      <c r="AT13" s="34" t="s">
        <v>128</v>
      </c>
      <c r="AU13" s="34" t="s">
        <v>129</v>
      </c>
      <c r="AV13" s="34" t="s">
        <v>55</v>
      </c>
      <c r="AW13" s="36" t="s">
        <v>56</v>
      </c>
      <c r="AX13" s="37" t="s">
        <v>59</v>
      </c>
      <c r="AY13" s="37" t="s">
        <v>66</v>
      </c>
      <c r="AZ13" s="37" t="s">
        <v>70</v>
      </c>
      <c r="BA13" s="37" t="s">
        <v>75</v>
      </c>
    </row>
    <row r="14" spans="1:53" x14ac:dyDescent="0.25">
      <c r="A14" s="38">
        <v>1</v>
      </c>
      <c r="B14" s="39" t="s">
        <v>20</v>
      </c>
      <c r="C14" s="38" t="str">
        <f>'[1]System Scoring'!X14</f>
        <v>A</v>
      </c>
      <c r="D14" s="38">
        <f>IF(C14="A",1,IF(C14="B",0.66,IF(C14="C",0.33,IF(C14="D",0))))</f>
        <v>1</v>
      </c>
      <c r="E14" s="38" t="str">
        <f>'[1]Service Provider Scoring'!AG21</f>
        <v>C</v>
      </c>
      <c r="F14" s="40">
        <f>IF(E14="A",1,IF(E14="B",0.66,IF(E14="C",0.33,IF(E14="D",0))))</f>
        <v>0.33</v>
      </c>
      <c r="G14" s="41">
        <f>(J14*D14*F14)/I14</f>
        <v>0.21521739130434786</v>
      </c>
      <c r="H14" s="42">
        <v>500</v>
      </c>
      <c r="I14" s="42">
        <v>69</v>
      </c>
      <c r="J14" s="42">
        <v>45</v>
      </c>
      <c r="K14" s="42">
        <v>24</v>
      </c>
      <c r="L14" s="43">
        <f>(J14/I14)</f>
        <v>0.65217391304347827</v>
      </c>
      <c r="M14" s="42">
        <v>5</v>
      </c>
      <c r="N14" s="42">
        <v>45</v>
      </c>
      <c r="O14" s="42">
        <v>1</v>
      </c>
      <c r="P14" s="43">
        <f t="shared" ref="P14:P36" si="0">(N14+O14)/I14</f>
        <v>0.66666666666666663</v>
      </c>
      <c r="Q14" s="43">
        <f t="shared" ref="Q14:Q36" si="1">O14/I14</f>
        <v>1.4492753623188406E-2</v>
      </c>
      <c r="R14" s="42">
        <v>0</v>
      </c>
      <c r="S14" s="42">
        <v>2</v>
      </c>
      <c r="T14" s="42">
        <v>1</v>
      </c>
      <c r="U14" s="44">
        <f>SUM(R14:T14)</f>
        <v>3</v>
      </c>
      <c r="V14" s="42">
        <v>0</v>
      </c>
      <c r="W14" s="42">
        <v>1</v>
      </c>
      <c r="X14" s="42">
        <v>1</v>
      </c>
      <c r="Y14" s="44">
        <f>SUM(V14:X14)</f>
        <v>2</v>
      </c>
      <c r="Z14" s="42">
        <v>1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  <c r="AH14" s="44">
        <f>IF((Z14+AD14)&gt;=1,1,0)</f>
        <v>1</v>
      </c>
      <c r="AI14" s="44">
        <f>IF(SUM(AB14,AC14,AF14,AG14)&gt;=1,1,0)</f>
        <v>0</v>
      </c>
      <c r="AJ14" s="42">
        <v>0</v>
      </c>
      <c r="AK14" s="42">
        <v>3</v>
      </c>
      <c r="AL14" s="42">
        <v>0</v>
      </c>
      <c r="AM14" s="42">
        <v>0</v>
      </c>
      <c r="AN14" s="45">
        <f>IF(L14&lt;0.5,1,IF(L14&lt;=0.65,2,IF(L14&lt;=0.8,3,IF(L14&gt;0.8,4))))</f>
        <v>3</v>
      </c>
      <c r="AO14" s="45">
        <f>IF(P14&lt;0.5,1,IF(P14&lt;=0.65,2,IF(P14&lt;=0.8,3,IF(P14&gt;0.8,4))))</f>
        <v>3</v>
      </c>
      <c r="AP14" s="45">
        <f t="shared" ref="AP14:AP36" si="2">IF(G14&lt;0.5,1,IF(G14&lt;=0.6,2,IF(G14&lt;=0.8,3,IF(G14&gt;0.8,4))))</f>
        <v>1</v>
      </c>
      <c r="AQ14" s="46">
        <f>IF(Q14&lt;0.1,1,IF(Q14&lt;=0.2,2,IF(Q14&lt;=0.3,3,IF(Q14&gt;0.3,4))))</f>
        <v>1</v>
      </c>
      <c r="AR14" s="46">
        <f>IF(AH14=1,4,1)</f>
        <v>4</v>
      </c>
      <c r="AS14" s="46">
        <f>IF(AI14=1,4,1)</f>
        <v>1</v>
      </c>
      <c r="AT14" s="47">
        <f>IF(U14&lt;=1,4,IF(U14&lt;=3,3,IF(U14&gt;=4,1)))</f>
        <v>3</v>
      </c>
      <c r="AU14" s="47">
        <f>IF(Y14&lt;=2,1,IF(Y14&lt;=4,3,IF(Y14&gt;=5,4)))</f>
        <v>1</v>
      </c>
      <c r="AV14" s="48">
        <f>AVERAGE(AN14:AU14)</f>
        <v>2.125</v>
      </c>
      <c r="AW14" s="49" t="str">
        <f>IF(AV14&lt;1.5,"D",IF(AV14&lt;=2.49,"C",IF(AV14&lt;=3.49,"B",IF(AV14&lt;=4,"A"))))</f>
        <v>C</v>
      </c>
      <c r="AX14" s="50">
        <f t="shared" ref="AX14:AX36" si="3">IF($AW14="A",1,0)</f>
        <v>0</v>
      </c>
      <c r="AY14" s="50">
        <f t="shared" ref="AY14:AY36" si="4">IF($AW14="B",1,0)</f>
        <v>0</v>
      </c>
      <c r="AZ14" s="50">
        <f t="shared" ref="AZ14:AZ36" si="5">IF($AW14="C",1,0)</f>
        <v>1</v>
      </c>
      <c r="BA14" s="50">
        <f t="shared" ref="BA14:BA36" si="6">IF($AW14="D",1,0)</f>
        <v>0</v>
      </c>
    </row>
    <row r="15" spans="1:53" x14ac:dyDescent="0.25">
      <c r="A15" s="38">
        <v>2</v>
      </c>
      <c r="B15" s="39" t="s">
        <v>24</v>
      </c>
      <c r="C15" s="38" t="str">
        <f>'[1]System Scoring'!X15</f>
        <v>A</v>
      </c>
      <c r="D15" s="38">
        <f t="shared" ref="D15:D36" si="7">IF(C15="A",1,IF(C15="B",0.66,IF(C15="C",0.33,IF(C15="D",0))))</f>
        <v>1</v>
      </c>
      <c r="E15" s="38" t="str">
        <f>'[1]Service Provider Scoring'!AG22</f>
        <v>D</v>
      </c>
      <c r="F15" s="40">
        <f t="shared" ref="F15:F36" si="8">IF(E15="A",1,IF(E15="B",0.66,IF(E15="C",0.33,IF(E15="D",0))))</f>
        <v>0</v>
      </c>
      <c r="G15" s="41">
        <f t="shared" ref="G15:G36" si="9">(J15*D15*F15)/I15</f>
        <v>0</v>
      </c>
      <c r="H15" s="42">
        <v>321</v>
      </c>
      <c r="I15" s="42">
        <v>75</v>
      </c>
      <c r="J15" s="42">
        <v>8</v>
      </c>
      <c r="K15" s="42">
        <v>67</v>
      </c>
      <c r="L15" s="43">
        <f t="shared" ref="L15:L36" si="10">(J15/I15)</f>
        <v>0.10666666666666667</v>
      </c>
      <c r="M15" s="42">
        <v>9</v>
      </c>
      <c r="N15" s="42">
        <v>0</v>
      </c>
      <c r="O15" s="42">
        <v>3</v>
      </c>
      <c r="P15" s="43">
        <f t="shared" si="0"/>
        <v>0.04</v>
      </c>
      <c r="Q15" s="43">
        <f t="shared" si="1"/>
        <v>0.04</v>
      </c>
      <c r="R15" s="42">
        <v>1</v>
      </c>
      <c r="S15" s="42">
        <v>1</v>
      </c>
      <c r="T15" s="42">
        <v>0</v>
      </c>
      <c r="U15" s="44">
        <f t="shared" ref="U15:U36" si="11">SUM(R15:T15)</f>
        <v>2</v>
      </c>
      <c r="V15" s="42">
        <v>1</v>
      </c>
      <c r="W15" s="42">
        <v>1</v>
      </c>
      <c r="X15" s="42">
        <v>1</v>
      </c>
      <c r="Y15" s="44">
        <f t="shared" ref="Y15:Y36" si="12">SUM(V15:X15)</f>
        <v>3</v>
      </c>
      <c r="Z15" s="42">
        <v>1</v>
      </c>
      <c r="AA15" s="42">
        <v>2</v>
      </c>
      <c r="AB15" s="42">
        <v>0</v>
      </c>
      <c r="AC15" s="42">
        <v>2</v>
      </c>
      <c r="AD15" s="42">
        <v>0</v>
      </c>
      <c r="AE15" s="42">
        <v>0</v>
      </c>
      <c r="AF15" s="42">
        <v>0</v>
      </c>
      <c r="AG15" s="42">
        <v>0</v>
      </c>
      <c r="AH15" s="44">
        <f t="shared" ref="AH15:AH36" si="13">IF((Z15+AD15)&gt;=1,1,0)</f>
        <v>1</v>
      </c>
      <c r="AI15" s="44">
        <f t="shared" ref="AI15:AI36" si="14">IF(SUM(AB15,AC15,AF15,AG15)&gt;=1,1,0)</f>
        <v>1</v>
      </c>
      <c r="AJ15" s="42">
        <v>0</v>
      </c>
      <c r="AK15" s="42">
        <v>1</v>
      </c>
      <c r="AL15" s="42">
        <v>0</v>
      </c>
      <c r="AM15" s="42">
        <v>0</v>
      </c>
      <c r="AN15" s="45">
        <f t="shared" ref="AN15:AN36" si="15">IF(L15&lt;0.5,1,IF(L15&lt;=0.65,2,IF(L15&lt;=0.8,3,IF(L15&gt;0.8,4))))</f>
        <v>1</v>
      </c>
      <c r="AO15" s="45">
        <f t="shared" ref="AO15:AO36" si="16">IF(P15&lt;0.5,1,IF(P15&lt;=0.65,2,IF(P15&lt;=0.8,3,IF(P15&gt;0.8,4))))</f>
        <v>1</v>
      </c>
      <c r="AP15" s="45">
        <f t="shared" si="2"/>
        <v>1</v>
      </c>
      <c r="AQ15" s="46">
        <f t="shared" ref="AQ15:AQ36" si="17">IF(Q15&lt;0.1,1,IF(Q15&lt;=0.2,2,IF(Q15&lt;=0.3,3,IF(Q15&gt;0.3,4))))</f>
        <v>1</v>
      </c>
      <c r="AR15" s="46">
        <f t="shared" ref="AR15:AS36" si="18">IF(AH15=1,4,1)</f>
        <v>4</v>
      </c>
      <c r="AS15" s="46">
        <f t="shared" si="18"/>
        <v>4</v>
      </c>
      <c r="AT15" s="47">
        <f t="shared" ref="AT15:AT36" si="19">IF(U15&lt;=1,4,IF(U15&lt;=3,3,IF(U15&gt;=4,1)))</f>
        <v>3</v>
      </c>
      <c r="AU15" s="47">
        <f t="shared" ref="AU15:AU36" si="20">IF(Y15&lt;=2,1,IF(Y15&lt;=4,3,IF(Y15&gt;=5,4)))</f>
        <v>3</v>
      </c>
      <c r="AV15" s="48">
        <f t="shared" ref="AV15:AV36" si="21">AVERAGE(AN15:AU15)</f>
        <v>2.25</v>
      </c>
      <c r="AW15" s="49" t="str">
        <f t="shared" ref="AW15:AW36" si="22">IF(AV15&lt;1.5,"D",IF(AV15&lt;=2.49,"C",IF(AV15&lt;=3.49,"B",IF(AV15&lt;=4,"A"))))</f>
        <v>C</v>
      </c>
      <c r="AX15" s="50">
        <f t="shared" si="3"/>
        <v>0</v>
      </c>
      <c r="AY15" s="50">
        <f t="shared" si="4"/>
        <v>0</v>
      </c>
      <c r="AZ15" s="50">
        <f t="shared" si="5"/>
        <v>1</v>
      </c>
      <c r="BA15" s="50">
        <f t="shared" si="6"/>
        <v>0</v>
      </c>
    </row>
    <row r="16" spans="1:53" x14ac:dyDescent="0.25">
      <c r="A16" s="38">
        <v>3</v>
      </c>
      <c r="B16" s="39" t="s">
        <v>26</v>
      </c>
      <c r="C16" s="38" t="str">
        <f>'[1]System Scoring'!X16</f>
        <v>A</v>
      </c>
      <c r="D16" s="38">
        <f t="shared" si="7"/>
        <v>1</v>
      </c>
      <c r="E16" s="38" t="str">
        <f>'[1]Service Provider Scoring'!AG23</f>
        <v>C</v>
      </c>
      <c r="F16" s="40">
        <f t="shared" si="8"/>
        <v>0.33</v>
      </c>
      <c r="G16" s="41">
        <f t="shared" si="9"/>
        <v>0.33</v>
      </c>
      <c r="H16" s="42">
        <v>120</v>
      </c>
      <c r="I16" s="42">
        <v>24</v>
      </c>
      <c r="J16" s="42">
        <v>24</v>
      </c>
      <c r="K16" s="42">
        <v>0</v>
      </c>
      <c r="L16" s="43">
        <f t="shared" si="10"/>
        <v>1</v>
      </c>
      <c r="M16" s="42">
        <v>2</v>
      </c>
      <c r="N16" s="42">
        <v>6</v>
      </c>
      <c r="O16" s="42">
        <v>1</v>
      </c>
      <c r="P16" s="43">
        <f t="shared" si="0"/>
        <v>0.29166666666666669</v>
      </c>
      <c r="Q16" s="43">
        <f t="shared" si="1"/>
        <v>4.1666666666666664E-2</v>
      </c>
      <c r="R16" s="42">
        <v>1</v>
      </c>
      <c r="S16" s="42">
        <v>1</v>
      </c>
      <c r="T16" s="42">
        <v>1</v>
      </c>
      <c r="U16" s="44">
        <f t="shared" si="11"/>
        <v>3</v>
      </c>
      <c r="V16" s="42">
        <v>1</v>
      </c>
      <c r="W16" s="42">
        <v>1</v>
      </c>
      <c r="X16" s="42">
        <v>2</v>
      </c>
      <c r="Y16" s="44">
        <f t="shared" si="12"/>
        <v>4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  <c r="AE16" s="42">
        <v>0</v>
      </c>
      <c r="AF16" s="42">
        <v>0</v>
      </c>
      <c r="AG16" s="42">
        <v>0</v>
      </c>
      <c r="AH16" s="44">
        <f t="shared" si="13"/>
        <v>0</v>
      </c>
      <c r="AI16" s="44">
        <f t="shared" si="14"/>
        <v>0</v>
      </c>
      <c r="AJ16" s="42">
        <v>3</v>
      </c>
      <c r="AK16" s="42">
        <v>0</v>
      </c>
      <c r="AL16" s="42">
        <v>0</v>
      </c>
      <c r="AM16" s="42">
        <v>1</v>
      </c>
      <c r="AN16" s="45">
        <f t="shared" si="15"/>
        <v>4</v>
      </c>
      <c r="AO16" s="45">
        <f t="shared" si="16"/>
        <v>1</v>
      </c>
      <c r="AP16" s="45">
        <f t="shared" si="2"/>
        <v>1</v>
      </c>
      <c r="AQ16" s="46">
        <f t="shared" si="17"/>
        <v>1</v>
      </c>
      <c r="AR16" s="46">
        <f t="shared" si="18"/>
        <v>1</v>
      </c>
      <c r="AS16" s="46">
        <f t="shared" si="18"/>
        <v>1</v>
      </c>
      <c r="AT16" s="47">
        <f t="shared" si="19"/>
        <v>3</v>
      </c>
      <c r="AU16" s="47">
        <f t="shared" si="20"/>
        <v>3</v>
      </c>
      <c r="AV16" s="48">
        <f t="shared" si="21"/>
        <v>1.875</v>
      </c>
      <c r="AW16" s="49" t="str">
        <f t="shared" si="22"/>
        <v>C</v>
      </c>
      <c r="AX16" s="50">
        <f t="shared" si="3"/>
        <v>0</v>
      </c>
      <c r="AY16" s="50">
        <f t="shared" si="4"/>
        <v>0</v>
      </c>
      <c r="AZ16" s="50">
        <f t="shared" si="5"/>
        <v>1</v>
      </c>
      <c r="BA16" s="50">
        <f t="shared" si="6"/>
        <v>0</v>
      </c>
    </row>
    <row r="17" spans="1:53" x14ac:dyDescent="0.25">
      <c r="A17" s="38">
        <v>4</v>
      </c>
      <c r="B17" s="39" t="s">
        <v>28</v>
      </c>
      <c r="C17" s="38" t="str">
        <f>'[1]System Scoring'!X17</f>
        <v>A</v>
      </c>
      <c r="D17" s="38">
        <f t="shared" si="7"/>
        <v>1</v>
      </c>
      <c r="E17" s="38" t="str">
        <f>'[1]Service Provider Scoring'!AG24</f>
        <v>C</v>
      </c>
      <c r="F17" s="40">
        <f t="shared" si="8"/>
        <v>0.33</v>
      </c>
      <c r="G17" s="41">
        <f t="shared" si="9"/>
        <v>0.19038461538461537</v>
      </c>
      <c r="H17" s="42">
        <v>1000</v>
      </c>
      <c r="I17" s="42">
        <v>130</v>
      </c>
      <c r="J17" s="42">
        <v>75</v>
      </c>
      <c r="K17" s="42">
        <v>55</v>
      </c>
      <c r="L17" s="43">
        <f t="shared" si="10"/>
        <v>0.57692307692307687</v>
      </c>
      <c r="M17" s="42">
        <v>24</v>
      </c>
      <c r="N17" s="42">
        <v>24</v>
      </c>
      <c r="O17" s="42">
        <v>3</v>
      </c>
      <c r="P17" s="43">
        <f t="shared" si="0"/>
        <v>0.2076923076923077</v>
      </c>
      <c r="Q17" s="43">
        <f t="shared" si="1"/>
        <v>2.3076923076923078E-2</v>
      </c>
      <c r="R17" s="42">
        <v>1</v>
      </c>
      <c r="S17" s="42">
        <v>1</v>
      </c>
      <c r="T17" s="42">
        <v>0</v>
      </c>
      <c r="U17" s="44">
        <f t="shared" si="11"/>
        <v>2</v>
      </c>
      <c r="V17" s="42">
        <v>1</v>
      </c>
      <c r="W17" s="42">
        <v>1</v>
      </c>
      <c r="X17" s="42">
        <v>2</v>
      </c>
      <c r="Y17" s="44">
        <f t="shared" si="12"/>
        <v>4</v>
      </c>
      <c r="Z17" s="42">
        <v>1</v>
      </c>
      <c r="AA17" s="42">
        <v>0</v>
      </c>
      <c r="AB17" s="42">
        <v>0</v>
      </c>
      <c r="AC17" s="42">
        <v>6</v>
      </c>
      <c r="AD17" s="42">
        <v>0</v>
      </c>
      <c r="AE17" s="42">
        <v>0</v>
      </c>
      <c r="AF17" s="42">
        <v>0</v>
      </c>
      <c r="AG17" s="42">
        <v>0</v>
      </c>
      <c r="AH17" s="44">
        <f t="shared" si="13"/>
        <v>1</v>
      </c>
      <c r="AI17" s="44">
        <f t="shared" si="14"/>
        <v>1</v>
      </c>
      <c r="AJ17" s="42">
        <v>0</v>
      </c>
      <c r="AK17" s="42">
        <v>3</v>
      </c>
      <c r="AL17" s="42">
        <v>3</v>
      </c>
      <c r="AM17" s="42">
        <v>0</v>
      </c>
      <c r="AN17" s="45">
        <f t="shared" si="15"/>
        <v>2</v>
      </c>
      <c r="AO17" s="45">
        <f t="shared" si="16"/>
        <v>1</v>
      </c>
      <c r="AP17" s="45">
        <f t="shared" si="2"/>
        <v>1</v>
      </c>
      <c r="AQ17" s="46">
        <f t="shared" si="17"/>
        <v>1</v>
      </c>
      <c r="AR17" s="46">
        <f t="shared" si="18"/>
        <v>4</v>
      </c>
      <c r="AS17" s="46">
        <f t="shared" si="18"/>
        <v>4</v>
      </c>
      <c r="AT17" s="47">
        <f t="shared" si="19"/>
        <v>3</v>
      </c>
      <c r="AU17" s="47">
        <f t="shared" si="20"/>
        <v>3</v>
      </c>
      <c r="AV17" s="48">
        <f t="shared" si="21"/>
        <v>2.375</v>
      </c>
      <c r="AW17" s="49" t="str">
        <f t="shared" si="22"/>
        <v>C</v>
      </c>
      <c r="AX17" s="50">
        <f t="shared" si="3"/>
        <v>0</v>
      </c>
      <c r="AY17" s="50">
        <f t="shared" si="4"/>
        <v>0</v>
      </c>
      <c r="AZ17" s="50">
        <f t="shared" si="5"/>
        <v>1</v>
      </c>
      <c r="BA17" s="50">
        <f t="shared" si="6"/>
        <v>0</v>
      </c>
    </row>
    <row r="18" spans="1:53" x14ac:dyDescent="0.25">
      <c r="A18" s="38">
        <v>5</v>
      </c>
      <c r="B18" s="39" t="s">
        <v>30</v>
      </c>
      <c r="C18" s="38" t="str">
        <f>'[1]System Scoring'!X18</f>
        <v>A</v>
      </c>
      <c r="D18" s="38">
        <f t="shared" si="7"/>
        <v>1</v>
      </c>
      <c r="E18" s="38" t="str">
        <f>'[1]Service Provider Scoring'!AG25</f>
        <v>C</v>
      </c>
      <c r="F18" s="40">
        <f t="shared" si="8"/>
        <v>0.33</v>
      </c>
      <c r="G18" s="41">
        <f t="shared" si="9"/>
        <v>0.29699999999999999</v>
      </c>
      <c r="H18" s="42">
        <v>218</v>
      </c>
      <c r="I18" s="42">
        <v>30</v>
      </c>
      <c r="J18" s="42">
        <v>27</v>
      </c>
      <c r="K18" s="42">
        <v>3</v>
      </c>
      <c r="L18" s="43">
        <f t="shared" si="10"/>
        <v>0.9</v>
      </c>
      <c r="M18" s="42">
        <v>0</v>
      </c>
      <c r="N18" s="42">
        <v>23</v>
      </c>
      <c r="O18" s="42">
        <v>0</v>
      </c>
      <c r="P18" s="43">
        <f t="shared" si="0"/>
        <v>0.76666666666666672</v>
      </c>
      <c r="Q18" s="43">
        <f t="shared" si="1"/>
        <v>0</v>
      </c>
      <c r="R18" s="42">
        <v>1</v>
      </c>
      <c r="S18" s="42">
        <v>1</v>
      </c>
      <c r="T18" s="42">
        <v>2</v>
      </c>
      <c r="U18" s="44">
        <f t="shared" si="11"/>
        <v>4</v>
      </c>
      <c r="V18" s="42">
        <v>1</v>
      </c>
      <c r="W18" s="42">
        <v>2</v>
      </c>
      <c r="X18" s="42">
        <v>2</v>
      </c>
      <c r="Y18" s="44">
        <f t="shared" si="12"/>
        <v>5</v>
      </c>
      <c r="Z18" s="42">
        <v>1</v>
      </c>
      <c r="AA18" s="42">
        <v>0</v>
      </c>
      <c r="AB18" s="42">
        <v>0</v>
      </c>
      <c r="AC18" s="42">
        <v>4</v>
      </c>
      <c r="AD18" s="42">
        <v>0</v>
      </c>
      <c r="AE18" s="42">
        <v>0</v>
      </c>
      <c r="AF18" s="42">
        <v>0</v>
      </c>
      <c r="AG18" s="42">
        <v>0</v>
      </c>
      <c r="AH18" s="44">
        <f t="shared" si="13"/>
        <v>1</v>
      </c>
      <c r="AI18" s="44">
        <f t="shared" si="14"/>
        <v>1</v>
      </c>
      <c r="AJ18" s="42">
        <v>0</v>
      </c>
      <c r="AK18" s="42">
        <v>3</v>
      </c>
      <c r="AL18" s="42">
        <v>0</v>
      </c>
      <c r="AM18" s="42">
        <v>1</v>
      </c>
      <c r="AN18" s="45">
        <f t="shared" si="15"/>
        <v>4</v>
      </c>
      <c r="AO18" s="45">
        <f t="shared" si="16"/>
        <v>3</v>
      </c>
      <c r="AP18" s="45">
        <f t="shared" si="2"/>
        <v>1</v>
      </c>
      <c r="AQ18" s="46">
        <f t="shared" si="17"/>
        <v>1</v>
      </c>
      <c r="AR18" s="46">
        <f t="shared" si="18"/>
        <v>4</v>
      </c>
      <c r="AS18" s="46">
        <f t="shared" si="18"/>
        <v>4</v>
      </c>
      <c r="AT18" s="47">
        <f t="shared" si="19"/>
        <v>1</v>
      </c>
      <c r="AU18" s="47">
        <f t="shared" si="20"/>
        <v>4</v>
      </c>
      <c r="AV18" s="48">
        <f t="shared" si="21"/>
        <v>2.75</v>
      </c>
      <c r="AW18" s="49" t="str">
        <f t="shared" si="22"/>
        <v>B</v>
      </c>
      <c r="AX18" s="50">
        <f t="shared" si="3"/>
        <v>0</v>
      </c>
      <c r="AY18" s="50">
        <f t="shared" si="4"/>
        <v>1</v>
      </c>
      <c r="AZ18" s="50">
        <f t="shared" si="5"/>
        <v>0</v>
      </c>
      <c r="BA18" s="50">
        <f t="shared" si="6"/>
        <v>0</v>
      </c>
    </row>
    <row r="19" spans="1:53" x14ac:dyDescent="0.25">
      <c r="A19" s="38">
        <v>7</v>
      </c>
      <c r="B19" s="39" t="s">
        <v>31</v>
      </c>
      <c r="C19" s="38" t="str">
        <f>'[1]System Scoring'!X19</f>
        <v>A</v>
      </c>
      <c r="D19" s="38">
        <f t="shared" si="7"/>
        <v>1</v>
      </c>
      <c r="E19" s="38" t="str">
        <f>'[1]Service Provider Scoring'!AG26</f>
        <v>D</v>
      </c>
      <c r="F19" s="40">
        <f t="shared" si="8"/>
        <v>0</v>
      </c>
      <c r="G19" s="41">
        <f t="shared" si="9"/>
        <v>0</v>
      </c>
      <c r="H19" s="42">
        <v>200</v>
      </c>
      <c r="I19" s="42">
        <v>25</v>
      </c>
      <c r="J19" s="42">
        <v>15</v>
      </c>
      <c r="K19" s="42">
        <v>10</v>
      </c>
      <c r="L19" s="43">
        <f t="shared" si="10"/>
        <v>0.6</v>
      </c>
      <c r="M19" s="42">
        <v>1</v>
      </c>
      <c r="N19" s="42">
        <v>0</v>
      </c>
      <c r="O19" s="42">
        <v>0</v>
      </c>
      <c r="P19" s="43">
        <f t="shared" si="0"/>
        <v>0</v>
      </c>
      <c r="Q19" s="43">
        <f t="shared" si="1"/>
        <v>0</v>
      </c>
      <c r="R19" s="42">
        <v>2</v>
      </c>
      <c r="S19" s="42">
        <v>2</v>
      </c>
      <c r="T19" s="42">
        <v>2</v>
      </c>
      <c r="U19" s="44">
        <f t="shared" si="11"/>
        <v>6</v>
      </c>
      <c r="V19" s="42">
        <v>1</v>
      </c>
      <c r="W19" s="42">
        <v>0</v>
      </c>
      <c r="X19" s="42">
        <v>1</v>
      </c>
      <c r="Y19" s="44">
        <f t="shared" si="12"/>
        <v>2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  <c r="AE19" s="42">
        <v>0</v>
      </c>
      <c r="AF19" s="42">
        <v>0</v>
      </c>
      <c r="AG19" s="42">
        <v>0</v>
      </c>
      <c r="AH19" s="44">
        <f t="shared" si="13"/>
        <v>0</v>
      </c>
      <c r="AI19" s="44">
        <f t="shared" si="14"/>
        <v>0</v>
      </c>
      <c r="AJ19" s="42">
        <v>0</v>
      </c>
      <c r="AK19" s="42">
        <v>0</v>
      </c>
      <c r="AL19" s="42">
        <v>0</v>
      </c>
      <c r="AM19" s="42">
        <v>0</v>
      </c>
      <c r="AN19" s="45">
        <f t="shared" si="15"/>
        <v>2</v>
      </c>
      <c r="AO19" s="45">
        <f t="shared" si="16"/>
        <v>1</v>
      </c>
      <c r="AP19" s="45">
        <f t="shared" si="2"/>
        <v>1</v>
      </c>
      <c r="AQ19" s="46">
        <f t="shared" si="17"/>
        <v>1</v>
      </c>
      <c r="AR19" s="46">
        <f t="shared" si="18"/>
        <v>1</v>
      </c>
      <c r="AS19" s="46">
        <f t="shared" si="18"/>
        <v>1</v>
      </c>
      <c r="AT19" s="47">
        <f t="shared" si="19"/>
        <v>1</v>
      </c>
      <c r="AU19" s="47">
        <f t="shared" si="20"/>
        <v>1</v>
      </c>
      <c r="AV19" s="48">
        <f t="shared" si="21"/>
        <v>1.125</v>
      </c>
      <c r="AW19" s="49" t="str">
        <f t="shared" si="22"/>
        <v>D</v>
      </c>
      <c r="AX19" s="50">
        <f t="shared" si="3"/>
        <v>0</v>
      </c>
      <c r="AY19" s="50">
        <f t="shared" si="4"/>
        <v>0</v>
      </c>
      <c r="AZ19" s="50">
        <f t="shared" si="5"/>
        <v>0</v>
      </c>
      <c r="BA19" s="50">
        <f t="shared" si="6"/>
        <v>1</v>
      </c>
    </row>
    <row r="20" spans="1:53" x14ac:dyDescent="0.25">
      <c r="A20" s="38">
        <v>8</v>
      </c>
      <c r="B20" s="39" t="s">
        <v>34</v>
      </c>
      <c r="C20" s="38" t="str">
        <f>'[1]System Scoring'!X20</f>
        <v>A</v>
      </c>
      <c r="D20" s="38">
        <f t="shared" si="7"/>
        <v>1</v>
      </c>
      <c r="E20" s="38" t="str">
        <f>'[1]Service Provider Scoring'!AG27</f>
        <v>C</v>
      </c>
      <c r="F20" s="40">
        <f t="shared" si="8"/>
        <v>0.33</v>
      </c>
      <c r="G20" s="41">
        <f t="shared" si="9"/>
        <v>0.33</v>
      </c>
      <c r="H20" s="42">
        <v>1000</v>
      </c>
      <c r="I20" s="42">
        <v>70</v>
      </c>
      <c r="J20" s="42">
        <v>70</v>
      </c>
      <c r="K20" s="42">
        <v>0</v>
      </c>
      <c r="L20" s="43">
        <f t="shared" si="10"/>
        <v>1</v>
      </c>
      <c r="M20" s="42">
        <v>70</v>
      </c>
      <c r="N20" s="42">
        <v>0</v>
      </c>
      <c r="O20" s="42">
        <v>0</v>
      </c>
      <c r="P20" s="43">
        <f t="shared" si="0"/>
        <v>0</v>
      </c>
      <c r="Q20" s="43">
        <f t="shared" si="1"/>
        <v>0</v>
      </c>
      <c r="R20" s="42">
        <v>1</v>
      </c>
      <c r="S20" s="42">
        <v>2</v>
      </c>
      <c r="T20" s="42">
        <v>1</v>
      </c>
      <c r="U20" s="44">
        <f t="shared" si="11"/>
        <v>4</v>
      </c>
      <c r="V20" s="42">
        <v>2</v>
      </c>
      <c r="W20" s="42">
        <v>0</v>
      </c>
      <c r="X20" s="42">
        <v>0</v>
      </c>
      <c r="Y20" s="44">
        <f t="shared" si="12"/>
        <v>2</v>
      </c>
      <c r="Z20" s="42">
        <v>1</v>
      </c>
      <c r="AA20" s="42">
        <v>0</v>
      </c>
      <c r="AB20" s="42">
        <v>0</v>
      </c>
      <c r="AC20" s="42">
        <v>7</v>
      </c>
      <c r="AD20" s="42">
        <v>0</v>
      </c>
      <c r="AE20" s="42">
        <v>0</v>
      </c>
      <c r="AF20" s="42">
        <v>0</v>
      </c>
      <c r="AG20" s="42">
        <v>0</v>
      </c>
      <c r="AH20" s="44">
        <f t="shared" si="13"/>
        <v>1</v>
      </c>
      <c r="AI20" s="44">
        <f t="shared" si="14"/>
        <v>1</v>
      </c>
      <c r="AJ20" s="42">
        <v>0</v>
      </c>
      <c r="AK20" s="42">
        <v>0</v>
      </c>
      <c r="AL20" s="42">
        <v>0</v>
      </c>
      <c r="AM20" s="42">
        <v>0</v>
      </c>
      <c r="AN20" s="45">
        <f t="shared" si="15"/>
        <v>4</v>
      </c>
      <c r="AO20" s="45">
        <f t="shared" si="16"/>
        <v>1</v>
      </c>
      <c r="AP20" s="45">
        <f t="shared" si="2"/>
        <v>1</v>
      </c>
      <c r="AQ20" s="46">
        <f t="shared" si="17"/>
        <v>1</v>
      </c>
      <c r="AR20" s="46">
        <f t="shared" si="18"/>
        <v>4</v>
      </c>
      <c r="AS20" s="46">
        <f t="shared" si="18"/>
        <v>4</v>
      </c>
      <c r="AT20" s="47">
        <f t="shared" si="19"/>
        <v>1</v>
      </c>
      <c r="AU20" s="47">
        <f t="shared" si="20"/>
        <v>1</v>
      </c>
      <c r="AV20" s="48">
        <f t="shared" si="21"/>
        <v>2.125</v>
      </c>
      <c r="AW20" s="49" t="str">
        <f t="shared" si="22"/>
        <v>C</v>
      </c>
      <c r="AX20" s="50">
        <f t="shared" si="3"/>
        <v>0</v>
      </c>
      <c r="AY20" s="50">
        <f t="shared" si="4"/>
        <v>0</v>
      </c>
      <c r="AZ20" s="50">
        <f t="shared" si="5"/>
        <v>1</v>
      </c>
      <c r="BA20" s="50">
        <f t="shared" si="6"/>
        <v>0</v>
      </c>
    </row>
    <row r="21" spans="1:53" x14ac:dyDescent="0.25">
      <c r="A21" s="38">
        <v>9</v>
      </c>
      <c r="B21" s="39" t="s">
        <v>35</v>
      </c>
      <c r="C21" s="38" t="str">
        <f>'[1]System Scoring'!X21</f>
        <v>A</v>
      </c>
      <c r="D21" s="38">
        <f t="shared" si="7"/>
        <v>1</v>
      </c>
      <c r="E21" s="38" t="str">
        <f>'[1]Service Provider Scoring'!AG28</f>
        <v>B</v>
      </c>
      <c r="F21" s="40">
        <f t="shared" si="8"/>
        <v>0.66</v>
      </c>
      <c r="G21" s="41">
        <f t="shared" si="9"/>
        <v>0.33</v>
      </c>
      <c r="H21" s="42">
        <v>163</v>
      </c>
      <c r="I21" s="42">
        <v>42</v>
      </c>
      <c r="J21" s="42">
        <v>21</v>
      </c>
      <c r="K21" s="42">
        <v>12</v>
      </c>
      <c r="L21" s="43">
        <f t="shared" si="10"/>
        <v>0.5</v>
      </c>
      <c r="M21" s="42">
        <v>6</v>
      </c>
      <c r="N21" s="42">
        <v>6</v>
      </c>
      <c r="O21" s="42">
        <v>3</v>
      </c>
      <c r="P21" s="43">
        <f t="shared" si="0"/>
        <v>0.21428571428571427</v>
      </c>
      <c r="Q21" s="43">
        <f t="shared" si="1"/>
        <v>7.1428571428571425E-2</v>
      </c>
      <c r="R21" s="42">
        <v>1</v>
      </c>
      <c r="S21" s="42">
        <v>2</v>
      </c>
      <c r="T21" s="42">
        <v>1</v>
      </c>
      <c r="U21" s="44">
        <f t="shared" si="11"/>
        <v>4</v>
      </c>
      <c r="V21" s="42">
        <v>1</v>
      </c>
      <c r="W21" s="42">
        <v>1</v>
      </c>
      <c r="X21" s="42">
        <v>1</v>
      </c>
      <c r="Y21" s="44">
        <f t="shared" si="12"/>
        <v>3</v>
      </c>
      <c r="Z21" s="42">
        <v>1</v>
      </c>
      <c r="AA21" s="42">
        <v>0</v>
      </c>
      <c r="AB21" s="42">
        <v>0</v>
      </c>
      <c r="AC21" s="42">
        <v>2</v>
      </c>
      <c r="AD21" s="42">
        <v>0</v>
      </c>
      <c r="AE21" s="42">
        <v>0</v>
      </c>
      <c r="AF21" s="42">
        <v>0</v>
      </c>
      <c r="AG21" s="42">
        <v>0</v>
      </c>
      <c r="AH21" s="44">
        <f t="shared" si="13"/>
        <v>1</v>
      </c>
      <c r="AI21" s="44">
        <f t="shared" si="14"/>
        <v>1</v>
      </c>
      <c r="AJ21" s="42">
        <v>2</v>
      </c>
      <c r="AK21" s="42">
        <v>0</v>
      </c>
      <c r="AL21" s="42">
        <v>0</v>
      </c>
      <c r="AM21" s="42">
        <v>0</v>
      </c>
      <c r="AN21" s="45">
        <f t="shared" si="15"/>
        <v>2</v>
      </c>
      <c r="AO21" s="45">
        <f t="shared" si="16"/>
        <v>1</v>
      </c>
      <c r="AP21" s="45">
        <f t="shared" si="2"/>
        <v>1</v>
      </c>
      <c r="AQ21" s="46">
        <f t="shared" si="17"/>
        <v>1</v>
      </c>
      <c r="AR21" s="46">
        <f t="shared" si="18"/>
        <v>4</v>
      </c>
      <c r="AS21" s="46">
        <f t="shared" si="18"/>
        <v>4</v>
      </c>
      <c r="AT21" s="47">
        <f t="shared" si="19"/>
        <v>1</v>
      </c>
      <c r="AU21" s="47">
        <f t="shared" si="20"/>
        <v>3</v>
      </c>
      <c r="AV21" s="48">
        <f t="shared" si="21"/>
        <v>2.125</v>
      </c>
      <c r="AW21" s="49" t="str">
        <f t="shared" si="22"/>
        <v>C</v>
      </c>
      <c r="AX21" s="50">
        <f t="shared" si="3"/>
        <v>0</v>
      </c>
      <c r="AY21" s="50">
        <f t="shared" si="4"/>
        <v>0</v>
      </c>
      <c r="AZ21" s="50">
        <f t="shared" si="5"/>
        <v>1</v>
      </c>
      <c r="BA21" s="50">
        <f t="shared" si="6"/>
        <v>0</v>
      </c>
    </row>
    <row r="22" spans="1:53" x14ac:dyDescent="0.25">
      <c r="A22" s="38">
        <v>10</v>
      </c>
      <c r="B22" s="39" t="s">
        <v>36</v>
      </c>
      <c r="C22" s="38" t="str">
        <f>'[1]System Scoring'!X22</f>
        <v>B</v>
      </c>
      <c r="D22" s="38">
        <f t="shared" si="7"/>
        <v>0.66</v>
      </c>
      <c r="E22" s="38" t="str">
        <f>'[1]Service Provider Scoring'!AG29</f>
        <v>B</v>
      </c>
      <c r="F22" s="40">
        <f t="shared" si="8"/>
        <v>0.66</v>
      </c>
      <c r="G22" s="41">
        <f t="shared" si="9"/>
        <v>9.3342857142857144E-2</v>
      </c>
      <c r="H22" s="42">
        <v>163</v>
      </c>
      <c r="I22" s="42">
        <v>42</v>
      </c>
      <c r="J22" s="42">
        <v>9</v>
      </c>
      <c r="K22" s="42">
        <v>12</v>
      </c>
      <c r="L22" s="43">
        <f t="shared" si="10"/>
        <v>0.21428571428571427</v>
      </c>
      <c r="M22" s="42">
        <v>6</v>
      </c>
      <c r="N22" s="42">
        <v>6</v>
      </c>
      <c r="O22" s="42">
        <v>3</v>
      </c>
      <c r="P22" s="43">
        <f t="shared" si="0"/>
        <v>0.21428571428571427</v>
      </c>
      <c r="Q22" s="43">
        <f t="shared" si="1"/>
        <v>7.1428571428571425E-2</v>
      </c>
      <c r="R22" s="42">
        <v>1</v>
      </c>
      <c r="S22" s="42">
        <v>2</v>
      </c>
      <c r="T22" s="42">
        <v>1</v>
      </c>
      <c r="U22" s="44">
        <f t="shared" si="11"/>
        <v>4</v>
      </c>
      <c r="V22" s="42">
        <v>1</v>
      </c>
      <c r="W22" s="42">
        <v>1</v>
      </c>
      <c r="X22" s="42">
        <v>1</v>
      </c>
      <c r="Y22" s="44">
        <f t="shared" si="12"/>
        <v>3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  <c r="AE22" s="42">
        <v>0</v>
      </c>
      <c r="AF22" s="42">
        <v>0</v>
      </c>
      <c r="AG22" s="42">
        <v>0</v>
      </c>
      <c r="AH22" s="44">
        <f t="shared" si="13"/>
        <v>0</v>
      </c>
      <c r="AI22" s="44">
        <f t="shared" si="14"/>
        <v>0</v>
      </c>
      <c r="AJ22" s="42">
        <v>2</v>
      </c>
      <c r="AK22" s="42">
        <v>0</v>
      </c>
      <c r="AL22" s="42">
        <v>0</v>
      </c>
      <c r="AM22" s="42">
        <v>0</v>
      </c>
      <c r="AN22" s="45">
        <f t="shared" si="15"/>
        <v>1</v>
      </c>
      <c r="AO22" s="45">
        <f t="shared" si="16"/>
        <v>1</v>
      </c>
      <c r="AP22" s="45">
        <f t="shared" si="2"/>
        <v>1</v>
      </c>
      <c r="AQ22" s="46">
        <f t="shared" si="17"/>
        <v>1</v>
      </c>
      <c r="AR22" s="46">
        <f t="shared" si="18"/>
        <v>1</v>
      </c>
      <c r="AS22" s="46">
        <f t="shared" si="18"/>
        <v>1</v>
      </c>
      <c r="AT22" s="47">
        <f t="shared" si="19"/>
        <v>1</v>
      </c>
      <c r="AU22" s="47">
        <f t="shared" si="20"/>
        <v>3</v>
      </c>
      <c r="AV22" s="48">
        <f t="shared" si="21"/>
        <v>1.25</v>
      </c>
      <c r="AW22" s="49" t="str">
        <f t="shared" si="22"/>
        <v>D</v>
      </c>
      <c r="AX22" s="50">
        <f t="shared" si="3"/>
        <v>0</v>
      </c>
      <c r="AY22" s="50">
        <f t="shared" si="4"/>
        <v>0</v>
      </c>
      <c r="AZ22" s="50">
        <f t="shared" si="5"/>
        <v>0</v>
      </c>
      <c r="BA22" s="50">
        <f t="shared" si="6"/>
        <v>1</v>
      </c>
    </row>
    <row r="23" spans="1:53" x14ac:dyDescent="0.25">
      <c r="A23" s="38">
        <v>11</v>
      </c>
      <c r="B23" s="39" t="s">
        <v>130</v>
      </c>
      <c r="C23" s="38" t="str">
        <f>'[1]System Scoring'!X23</f>
        <v>B</v>
      </c>
      <c r="D23" s="38">
        <f t="shared" si="7"/>
        <v>0.66</v>
      </c>
      <c r="E23" s="38" t="str">
        <f>'[1]Service Provider Scoring'!AG30</f>
        <v>C</v>
      </c>
      <c r="F23" s="40">
        <f t="shared" si="8"/>
        <v>0.33</v>
      </c>
      <c r="G23" s="41">
        <f t="shared" si="9"/>
        <v>0.19751470588235298</v>
      </c>
      <c r="H23" s="42">
        <v>785</v>
      </c>
      <c r="I23" s="42">
        <v>204</v>
      </c>
      <c r="J23" s="42">
        <v>185</v>
      </c>
      <c r="K23" s="42">
        <v>19</v>
      </c>
      <c r="L23" s="43">
        <f t="shared" si="10"/>
        <v>0.90686274509803921</v>
      </c>
      <c r="M23" s="42">
        <v>0</v>
      </c>
      <c r="N23" s="42">
        <v>0</v>
      </c>
      <c r="O23" s="42">
        <v>10</v>
      </c>
      <c r="P23" s="43">
        <f t="shared" si="0"/>
        <v>4.9019607843137254E-2</v>
      </c>
      <c r="Q23" s="43">
        <f t="shared" si="1"/>
        <v>4.9019607843137254E-2</v>
      </c>
      <c r="R23" s="42">
        <v>2</v>
      </c>
      <c r="S23" s="42">
        <v>1</v>
      </c>
      <c r="T23" s="42">
        <v>1</v>
      </c>
      <c r="U23" s="44">
        <f t="shared" si="11"/>
        <v>4</v>
      </c>
      <c r="V23" s="42">
        <v>1</v>
      </c>
      <c r="W23" s="42">
        <v>0</v>
      </c>
      <c r="X23" s="42">
        <v>2</v>
      </c>
      <c r="Y23" s="44">
        <f t="shared" si="12"/>
        <v>3</v>
      </c>
      <c r="Z23" s="42">
        <v>1</v>
      </c>
      <c r="AA23" s="42">
        <v>0</v>
      </c>
      <c r="AB23" s="42">
        <v>0</v>
      </c>
      <c r="AC23" s="42">
        <v>10</v>
      </c>
      <c r="AD23" s="42">
        <v>1</v>
      </c>
      <c r="AE23" s="42">
        <v>0</v>
      </c>
      <c r="AF23" s="42">
        <v>0</v>
      </c>
      <c r="AG23" s="42">
        <v>4</v>
      </c>
      <c r="AH23" s="44">
        <f t="shared" si="13"/>
        <v>1</v>
      </c>
      <c r="AI23" s="44">
        <f t="shared" si="14"/>
        <v>1</v>
      </c>
      <c r="AJ23" s="42">
        <v>0</v>
      </c>
      <c r="AK23" s="42">
        <v>0</v>
      </c>
      <c r="AL23" s="42">
        <v>0</v>
      </c>
      <c r="AM23" s="42">
        <v>0</v>
      </c>
      <c r="AN23" s="45">
        <f t="shared" si="15"/>
        <v>4</v>
      </c>
      <c r="AO23" s="45">
        <f t="shared" si="16"/>
        <v>1</v>
      </c>
      <c r="AP23" s="45">
        <f t="shared" si="2"/>
        <v>1</v>
      </c>
      <c r="AQ23" s="46">
        <f t="shared" si="17"/>
        <v>1</v>
      </c>
      <c r="AR23" s="46">
        <f t="shared" si="18"/>
        <v>4</v>
      </c>
      <c r="AS23" s="46">
        <f t="shared" si="18"/>
        <v>4</v>
      </c>
      <c r="AT23" s="47">
        <f t="shared" si="19"/>
        <v>1</v>
      </c>
      <c r="AU23" s="47">
        <f t="shared" si="20"/>
        <v>3</v>
      </c>
      <c r="AV23" s="48">
        <f t="shared" si="21"/>
        <v>2.375</v>
      </c>
      <c r="AW23" s="49" t="str">
        <f t="shared" si="22"/>
        <v>C</v>
      </c>
      <c r="AX23" s="50">
        <f t="shared" si="3"/>
        <v>0</v>
      </c>
      <c r="AY23" s="50">
        <f t="shared" si="4"/>
        <v>0</v>
      </c>
      <c r="AZ23" s="50">
        <f t="shared" si="5"/>
        <v>1</v>
      </c>
      <c r="BA23" s="50">
        <f t="shared" si="6"/>
        <v>0</v>
      </c>
    </row>
    <row r="24" spans="1:53" x14ac:dyDescent="0.25">
      <c r="A24" s="38">
        <v>12</v>
      </c>
      <c r="B24" s="39" t="s">
        <v>39</v>
      </c>
      <c r="C24" s="38" t="str">
        <f>'[1]System Scoring'!X24</f>
        <v>B</v>
      </c>
      <c r="D24" s="38">
        <f t="shared" si="7"/>
        <v>0.66</v>
      </c>
      <c r="E24" s="38" t="str">
        <f>'[1]Service Provider Scoring'!AG31</f>
        <v>C</v>
      </c>
      <c r="F24" s="40">
        <f t="shared" si="8"/>
        <v>0.33</v>
      </c>
      <c r="G24" s="41">
        <f t="shared" si="9"/>
        <v>0.17820000000000003</v>
      </c>
      <c r="H24" s="42">
        <v>500</v>
      </c>
      <c r="I24" s="42">
        <v>110</v>
      </c>
      <c r="J24" s="42">
        <v>90</v>
      </c>
      <c r="K24" s="42">
        <v>20</v>
      </c>
      <c r="L24" s="43">
        <f t="shared" si="10"/>
        <v>0.81818181818181823</v>
      </c>
      <c r="M24" s="42">
        <v>0</v>
      </c>
      <c r="N24" s="42">
        <v>0</v>
      </c>
      <c r="O24" s="42">
        <v>0</v>
      </c>
      <c r="P24" s="43">
        <f t="shared" si="0"/>
        <v>0</v>
      </c>
      <c r="Q24" s="43">
        <f t="shared" si="1"/>
        <v>0</v>
      </c>
      <c r="R24" s="42">
        <v>2</v>
      </c>
      <c r="S24" s="42">
        <v>2</v>
      </c>
      <c r="T24" s="42">
        <v>2</v>
      </c>
      <c r="U24" s="44">
        <f t="shared" si="11"/>
        <v>6</v>
      </c>
      <c r="V24" s="42">
        <v>1</v>
      </c>
      <c r="W24" s="42">
        <v>0</v>
      </c>
      <c r="X24" s="42">
        <v>1</v>
      </c>
      <c r="Y24" s="44">
        <f t="shared" si="12"/>
        <v>2</v>
      </c>
      <c r="Z24" s="42">
        <v>1</v>
      </c>
      <c r="AA24" s="42">
        <v>0</v>
      </c>
      <c r="AB24" s="42">
        <v>6</v>
      </c>
      <c r="AC24" s="42">
        <v>0</v>
      </c>
      <c r="AD24" s="42">
        <v>1</v>
      </c>
      <c r="AE24" s="42">
        <v>0</v>
      </c>
      <c r="AF24" s="42">
        <v>0</v>
      </c>
      <c r="AG24" s="42">
        <v>0</v>
      </c>
      <c r="AH24" s="44">
        <f t="shared" si="13"/>
        <v>1</v>
      </c>
      <c r="AI24" s="44">
        <f t="shared" si="14"/>
        <v>1</v>
      </c>
      <c r="AJ24" s="42">
        <v>0</v>
      </c>
      <c r="AK24" s="42">
        <v>0</v>
      </c>
      <c r="AL24" s="42">
        <v>0</v>
      </c>
      <c r="AM24" s="42">
        <v>0</v>
      </c>
      <c r="AN24" s="45">
        <f t="shared" si="15"/>
        <v>4</v>
      </c>
      <c r="AO24" s="45">
        <f t="shared" si="16"/>
        <v>1</v>
      </c>
      <c r="AP24" s="45">
        <f t="shared" si="2"/>
        <v>1</v>
      </c>
      <c r="AQ24" s="46">
        <f t="shared" si="17"/>
        <v>1</v>
      </c>
      <c r="AR24" s="46">
        <f t="shared" si="18"/>
        <v>4</v>
      </c>
      <c r="AS24" s="46">
        <f t="shared" si="18"/>
        <v>4</v>
      </c>
      <c r="AT24" s="47">
        <f t="shared" si="19"/>
        <v>1</v>
      </c>
      <c r="AU24" s="47">
        <f t="shared" si="20"/>
        <v>1</v>
      </c>
      <c r="AV24" s="48">
        <f t="shared" si="21"/>
        <v>2.125</v>
      </c>
      <c r="AW24" s="49" t="str">
        <f t="shared" si="22"/>
        <v>C</v>
      </c>
      <c r="AX24" s="50">
        <f t="shared" si="3"/>
        <v>0</v>
      </c>
      <c r="AY24" s="50">
        <f t="shared" si="4"/>
        <v>0</v>
      </c>
      <c r="AZ24" s="50">
        <f t="shared" si="5"/>
        <v>1</v>
      </c>
      <c r="BA24" s="50">
        <f t="shared" si="6"/>
        <v>0</v>
      </c>
    </row>
    <row r="25" spans="1:53" x14ac:dyDescent="0.25">
      <c r="A25" s="38">
        <v>13</v>
      </c>
      <c r="B25" s="39" t="s">
        <v>40</v>
      </c>
      <c r="C25" s="38" t="str">
        <f>'[1]System Scoring'!X25</f>
        <v>B</v>
      </c>
      <c r="D25" s="38">
        <f t="shared" si="7"/>
        <v>0.66</v>
      </c>
      <c r="E25" s="38" t="str">
        <f>'[1]Service Provider Scoring'!AG32</f>
        <v>D</v>
      </c>
      <c r="F25" s="40">
        <f t="shared" si="8"/>
        <v>0</v>
      </c>
      <c r="G25" s="41">
        <f t="shared" si="9"/>
        <v>0</v>
      </c>
      <c r="H25" s="42">
        <v>175</v>
      </c>
      <c r="I25" s="42">
        <v>27</v>
      </c>
      <c r="J25" s="42">
        <v>0</v>
      </c>
      <c r="K25" s="42">
        <v>27</v>
      </c>
      <c r="L25" s="43">
        <f t="shared" si="10"/>
        <v>0</v>
      </c>
      <c r="M25" s="42">
        <v>0</v>
      </c>
      <c r="N25" s="42">
        <v>0</v>
      </c>
      <c r="O25" s="42">
        <v>0</v>
      </c>
      <c r="P25" s="43">
        <f t="shared" si="0"/>
        <v>0</v>
      </c>
      <c r="Q25" s="43">
        <f t="shared" si="1"/>
        <v>0</v>
      </c>
      <c r="R25" s="42">
        <v>2</v>
      </c>
      <c r="S25" s="42">
        <v>1</v>
      </c>
      <c r="T25" s="42">
        <v>1</v>
      </c>
      <c r="U25" s="44">
        <f t="shared" si="11"/>
        <v>4</v>
      </c>
      <c r="V25" s="42">
        <v>0</v>
      </c>
      <c r="W25" s="42">
        <v>0</v>
      </c>
      <c r="X25" s="42">
        <v>0</v>
      </c>
      <c r="Y25" s="44">
        <f t="shared" si="12"/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  <c r="AE25" s="42">
        <v>0</v>
      </c>
      <c r="AF25" s="42">
        <v>0</v>
      </c>
      <c r="AG25" s="42">
        <v>0</v>
      </c>
      <c r="AH25" s="44">
        <f t="shared" si="13"/>
        <v>0</v>
      </c>
      <c r="AI25" s="44">
        <f t="shared" si="14"/>
        <v>0</v>
      </c>
      <c r="AJ25" s="42">
        <v>0</v>
      </c>
      <c r="AK25" s="42">
        <v>3</v>
      </c>
      <c r="AL25" s="42">
        <v>0</v>
      </c>
      <c r="AM25" s="42">
        <v>0</v>
      </c>
      <c r="AN25" s="45">
        <f t="shared" si="15"/>
        <v>1</v>
      </c>
      <c r="AO25" s="45">
        <f t="shared" si="16"/>
        <v>1</v>
      </c>
      <c r="AP25" s="45">
        <f t="shared" si="2"/>
        <v>1</v>
      </c>
      <c r="AQ25" s="46">
        <f t="shared" si="17"/>
        <v>1</v>
      </c>
      <c r="AR25" s="46">
        <f t="shared" si="18"/>
        <v>1</v>
      </c>
      <c r="AS25" s="46">
        <f t="shared" si="18"/>
        <v>1</v>
      </c>
      <c r="AT25" s="47">
        <f t="shared" si="19"/>
        <v>1</v>
      </c>
      <c r="AU25" s="47">
        <f t="shared" si="20"/>
        <v>1</v>
      </c>
      <c r="AV25" s="48">
        <f t="shared" si="21"/>
        <v>1</v>
      </c>
      <c r="AW25" s="49" t="str">
        <f t="shared" si="22"/>
        <v>D</v>
      </c>
      <c r="AX25" s="50">
        <f t="shared" si="3"/>
        <v>0</v>
      </c>
      <c r="AY25" s="50">
        <f t="shared" si="4"/>
        <v>0</v>
      </c>
      <c r="AZ25" s="50">
        <f t="shared" si="5"/>
        <v>0</v>
      </c>
      <c r="BA25" s="50">
        <f t="shared" si="6"/>
        <v>1</v>
      </c>
    </row>
    <row r="26" spans="1:53" x14ac:dyDescent="0.25">
      <c r="A26" s="38">
        <v>14</v>
      </c>
      <c r="B26" s="39" t="s">
        <v>41</v>
      </c>
      <c r="C26" s="38" t="str">
        <f>'[1]System Scoring'!X26</f>
        <v>B</v>
      </c>
      <c r="D26" s="38">
        <f t="shared" si="7"/>
        <v>0.66</v>
      </c>
      <c r="E26" s="38" t="str">
        <f>'[1]Service Provider Scoring'!AG33</f>
        <v>C</v>
      </c>
      <c r="F26" s="40">
        <f t="shared" si="8"/>
        <v>0.33</v>
      </c>
      <c r="G26" s="41">
        <f t="shared" si="9"/>
        <v>0.16801714285714286</v>
      </c>
      <c r="H26" s="42">
        <v>205</v>
      </c>
      <c r="I26" s="42">
        <v>35</v>
      </c>
      <c r="J26" s="42">
        <v>27</v>
      </c>
      <c r="K26" s="42">
        <v>8</v>
      </c>
      <c r="L26" s="43">
        <f t="shared" si="10"/>
        <v>0.77142857142857146</v>
      </c>
      <c r="M26" s="42">
        <v>0</v>
      </c>
      <c r="N26" s="42">
        <v>0</v>
      </c>
      <c r="O26" s="42">
        <v>0</v>
      </c>
      <c r="P26" s="43">
        <f t="shared" si="0"/>
        <v>0</v>
      </c>
      <c r="Q26" s="43">
        <f t="shared" si="1"/>
        <v>0</v>
      </c>
      <c r="R26" s="42">
        <v>2</v>
      </c>
      <c r="S26" s="42">
        <v>1</v>
      </c>
      <c r="T26" s="42">
        <v>2</v>
      </c>
      <c r="U26" s="44">
        <f t="shared" si="11"/>
        <v>5</v>
      </c>
      <c r="V26" s="42">
        <v>1</v>
      </c>
      <c r="W26" s="42">
        <v>0</v>
      </c>
      <c r="X26" s="42">
        <v>1</v>
      </c>
      <c r="Y26" s="44">
        <f t="shared" si="12"/>
        <v>2</v>
      </c>
      <c r="Z26" s="42">
        <v>1</v>
      </c>
      <c r="AA26" s="42">
        <v>0</v>
      </c>
      <c r="AB26" s="42">
        <v>1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  <c r="AH26" s="44">
        <f t="shared" si="13"/>
        <v>1</v>
      </c>
      <c r="AI26" s="44">
        <f t="shared" si="14"/>
        <v>1</v>
      </c>
      <c r="AJ26" s="42">
        <v>0</v>
      </c>
      <c r="AK26" s="42">
        <v>0</v>
      </c>
      <c r="AL26" s="42">
        <v>3</v>
      </c>
      <c r="AM26" s="42">
        <v>0</v>
      </c>
      <c r="AN26" s="45">
        <f t="shared" si="15"/>
        <v>3</v>
      </c>
      <c r="AO26" s="45">
        <f t="shared" si="16"/>
        <v>1</v>
      </c>
      <c r="AP26" s="45">
        <f t="shared" si="2"/>
        <v>1</v>
      </c>
      <c r="AQ26" s="46">
        <f t="shared" si="17"/>
        <v>1</v>
      </c>
      <c r="AR26" s="46">
        <f t="shared" si="18"/>
        <v>4</v>
      </c>
      <c r="AS26" s="46">
        <f t="shared" si="18"/>
        <v>4</v>
      </c>
      <c r="AT26" s="47">
        <f t="shared" si="19"/>
        <v>1</v>
      </c>
      <c r="AU26" s="47">
        <f t="shared" si="20"/>
        <v>1</v>
      </c>
      <c r="AV26" s="48">
        <f t="shared" si="21"/>
        <v>2</v>
      </c>
      <c r="AW26" s="49" t="str">
        <f t="shared" si="22"/>
        <v>C</v>
      </c>
      <c r="AX26" s="50">
        <f t="shared" si="3"/>
        <v>0</v>
      </c>
      <c r="AY26" s="50">
        <f t="shared" si="4"/>
        <v>0</v>
      </c>
      <c r="AZ26" s="50">
        <f t="shared" si="5"/>
        <v>1</v>
      </c>
      <c r="BA26" s="50">
        <f t="shared" si="6"/>
        <v>0</v>
      </c>
    </row>
    <row r="27" spans="1:53" x14ac:dyDescent="0.25">
      <c r="A27" s="38">
        <v>15</v>
      </c>
      <c r="B27" s="39" t="s">
        <v>42</v>
      </c>
      <c r="C27" s="38" t="str">
        <f>'[1]System Scoring'!X27</f>
        <v>B</v>
      </c>
      <c r="D27" s="38">
        <f t="shared" si="7"/>
        <v>0.66</v>
      </c>
      <c r="E27" s="38" t="str">
        <f>'[1]Service Provider Scoring'!AG34</f>
        <v>C</v>
      </c>
      <c r="F27" s="40">
        <f t="shared" si="8"/>
        <v>0.33</v>
      </c>
      <c r="G27" s="41">
        <f t="shared" si="9"/>
        <v>0.21780000000000005</v>
      </c>
      <c r="H27" s="42">
        <v>350</v>
      </c>
      <c r="I27" s="42">
        <v>45</v>
      </c>
      <c r="J27" s="42">
        <v>45</v>
      </c>
      <c r="K27" s="42">
        <v>0</v>
      </c>
      <c r="L27" s="43">
        <f t="shared" si="10"/>
        <v>1</v>
      </c>
      <c r="M27" s="42">
        <v>4</v>
      </c>
      <c r="N27" s="42">
        <v>0</v>
      </c>
      <c r="O27" s="42">
        <v>0</v>
      </c>
      <c r="P27" s="43">
        <f t="shared" si="0"/>
        <v>0</v>
      </c>
      <c r="Q27" s="43">
        <f t="shared" si="1"/>
        <v>0</v>
      </c>
      <c r="R27" s="42">
        <v>2</v>
      </c>
      <c r="S27" s="42">
        <v>1</v>
      </c>
      <c r="T27" s="42">
        <v>1</v>
      </c>
      <c r="U27" s="44">
        <f t="shared" si="11"/>
        <v>4</v>
      </c>
      <c r="V27" s="42">
        <v>0</v>
      </c>
      <c r="W27" s="42">
        <v>1</v>
      </c>
      <c r="X27" s="42">
        <v>1</v>
      </c>
      <c r="Y27" s="44">
        <f t="shared" si="12"/>
        <v>2</v>
      </c>
      <c r="Z27" s="42">
        <v>1</v>
      </c>
      <c r="AA27" s="42">
        <v>0</v>
      </c>
      <c r="AB27" s="42">
        <v>0</v>
      </c>
      <c r="AC27" s="42">
        <v>0</v>
      </c>
      <c r="AD27" s="42">
        <v>0</v>
      </c>
      <c r="AE27" s="42">
        <v>0</v>
      </c>
      <c r="AF27" s="42">
        <v>0</v>
      </c>
      <c r="AG27" s="42">
        <v>0</v>
      </c>
      <c r="AH27" s="44">
        <f t="shared" si="13"/>
        <v>1</v>
      </c>
      <c r="AI27" s="44">
        <f t="shared" si="14"/>
        <v>0</v>
      </c>
      <c r="AJ27" s="42">
        <v>0</v>
      </c>
      <c r="AK27" s="42">
        <v>0</v>
      </c>
      <c r="AL27" s="42">
        <v>0</v>
      </c>
      <c r="AM27" s="42">
        <v>0</v>
      </c>
      <c r="AN27" s="45">
        <f t="shared" si="15"/>
        <v>4</v>
      </c>
      <c r="AO27" s="45">
        <f t="shared" si="16"/>
        <v>1</v>
      </c>
      <c r="AP27" s="45">
        <f t="shared" si="2"/>
        <v>1</v>
      </c>
      <c r="AQ27" s="46">
        <f t="shared" si="17"/>
        <v>1</v>
      </c>
      <c r="AR27" s="46">
        <f t="shared" si="18"/>
        <v>4</v>
      </c>
      <c r="AS27" s="46">
        <f t="shared" si="18"/>
        <v>1</v>
      </c>
      <c r="AT27" s="47">
        <f t="shared" si="19"/>
        <v>1</v>
      </c>
      <c r="AU27" s="47">
        <f t="shared" si="20"/>
        <v>1</v>
      </c>
      <c r="AV27" s="48">
        <f t="shared" si="21"/>
        <v>1.75</v>
      </c>
      <c r="AW27" s="49" t="str">
        <f t="shared" si="22"/>
        <v>C</v>
      </c>
      <c r="AX27" s="50">
        <f t="shared" si="3"/>
        <v>0</v>
      </c>
      <c r="AY27" s="50">
        <f t="shared" si="4"/>
        <v>0</v>
      </c>
      <c r="AZ27" s="50">
        <f t="shared" si="5"/>
        <v>1</v>
      </c>
      <c r="BA27" s="50">
        <f t="shared" si="6"/>
        <v>0</v>
      </c>
    </row>
    <row r="28" spans="1:53" x14ac:dyDescent="0.25">
      <c r="A28" s="38">
        <v>16</v>
      </c>
      <c r="B28" s="39" t="s">
        <v>131</v>
      </c>
      <c r="C28" s="38" t="str">
        <f>'[1]System Scoring'!X28</f>
        <v>B</v>
      </c>
      <c r="D28" s="38">
        <f t="shared" si="7"/>
        <v>0.66</v>
      </c>
      <c r="E28" s="38" t="str">
        <f>'[1]Service Provider Scoring'!AG35</f>
        <v>B</v>
      </c>
      <c r="F28" s="40">
        <f t="shared" si="8"/>
        <v>0.66</v>
      </c>
      <c r="G28" s="41">
        <f t="shared" si="9"/>
        <v>0.40209230769230769</v>
      </c>
      <c r="H28" s="42">
        <v>470</v>
      </c>
      <c r="I28" s="42">
        <v>52</v>
      </c>
      <c r="J28" s="42">
        <v>48</v>
      </c>
      <c r="K28" s="42">
        <v>4</v>
      </c>
      <c r="L28" s="43">
        <f t="shared" si="10"/>
        <v>0.92307692307692313</v>
      </c>
      <c r="M28" s="42">
        <v>0</v>
      </c>
      <c r="N28" s="42">
        <v>0</v>
      </c>
      <c r="O28" s="42">
        <v>48</v>
      </c>
      <c r="P28" s="43">
        <f t="shared" si="0"/>
        <v>0.92307692307692313</v>
      </c>
      <c r="Q28" s="43">
        <f t="shared" si="1"/>
        <v>0.92307692307692313</v>
      </c>
      <c r="R28" s="42">
        <v>0</v>
      </c>
      <c r="S28" s="42">
        <v>0</v>
      </c>
      <c r="T28" s="42">
        <v>0</v>
      </c>
      <c r="U28" s="44">
        <f t="shared" si="11"/>
        <v>0</v>
      </c>
      <c r="V28" s="42">
        <v>2</v>
      </c>
      <c r="W28" s="42">
        <v>2</v>
      </c>
      <c r="X28" s="42">
        <v>2</v>
      </c>
      <c r="Y28" s="44">
        <f t="shared" si="12"/>
        <v>6</v>
      </c>
      <c r="Z28" s="42">
        <v>1</v>
      </c>
      <c r="AA28" s="42">
        <v>0</v>
      </c>
      <c r="AB28" s="42">
        <v>0</v>
      </c>
      <c r="AC28" s="42">
        <v>2</v>
      </c>
      <c r="AD28" s="42">
        <v>1</v>
      </c>
      <c r="AE28" s="42">
        <v>0</v>
      </c>
      <c r="AF28" s="42">
        <v>0</v>
      </c>
      <c r="AG28" s="42">
        <v>1</v>
      </c>
      <c r="AH28" s="44">
        <f t="shared" si="13"/>
        <v>1</v>
      </c>
      <c r="AI28" s="44">
        <f t="shared" si="14"/>
        <v>1</v>
      </c>
      <c r="AJ28" s="42">
        <v>0</v>
      </c>
      <c r="AK28" s="42">
        <v>0</v>
      </c>
      <c r="AL28" s="42">
        <v>0</v>
      </c>
      <c r="AM28" s="42">
        <v>0</v>
      </c>
      <c r="AN28" s="45">
        <f t="shared" si="15"/>
        <v>4</v>
      </c>
      <c r="AO28" s="45">
        <f t="shared" si="16"/>
        <v>4</v>
      </c>
      <c r="AP28" s="45">
        <f t="shared" si="2"/>
        <v>1</v>
      </c>
      <c r="AQ28" s="46">
        <f t="shared" si="17"/>
        <v>4</v>
      </c>
      <c r="AR28" s="46">
        <f t="shared" si="18"/>
        <v>4</v>
      </c>
      <c r="AS28" s="46">
        <f t="shared" si="18"/>
        <v>4</v>
      </c>
      <c r="AT28" s="47">
        <f t="shared" si="19"/>
        <v>4</v>
      </c>
      <c r="AU28" s="47">
        <f t="shared" si="20"/>
        <v>4</v>
      </c>
      <c r="AV28" s="48">
        <f t="shared" si="21"/>
        <v>3.625</v>
      </c>
      <c r="AW28" s="49" t="str">
        <f t="shared" si="22"/>
        <v>A</v>
      </c>
      <c r="AX28" s="50">
        <f t="shared" si="3"/>
        <v>1</v>
      </c>
      <c r="AY28" s="50">
        <f t="shared" si="4"/>
        <v>0</v>
      </c>
      <c r="AZ28" s="50">
        <f t="shared" si="5"/>
        <v>0</v>
      </c>
      <c r="BA28" s="50">
        <f t="shared" si="6"/>
        <v>0</v>
      </c>
    </row>
    <row r="29" spans="1:53" x14ac:dyDescent="0.25">
      <c r="A29" s="38">
        <v>17</v>
      </c>
      <c r="B29" s="39" t="s">
        <v>44</v>
      </c>
      <c r="C29" s="38" t="str">
        <f>'[1]System Scoring'!X29</f>
        <v>B</v>
      </c>
      <c r="D29" s="38">
        <f t="shared" si="7"/>
        <v>0.66</v>
      </c>
      <c r="E29" s="38" t="str">
        <f>'[1]Service Provider Scoring'!AG36</f>
        <v>D</v>
      </c>
      <c r="F29" s="40">
        <f t="shared" si="8"/>
        <v>0</v>
      </c>
      <c r="G29" s="41">
        <f t="shared" si="9"/>
        <v>0</v>
      </c>
      <c r="H29" s="42">
        <v>150</v>
      </c>
      <c r="I29" s="42">
        <v>15</v>
      </c>
      <c r="J29" s="42">
        <v>15</v>
      </c>
      <c r="K29" s="42">
        <v>0</v>
      </c>
      <c r="L29" s="43">
        <f t="shared" si="10"/>
        <v>1</v>
      </c>
      <c r="M29" s="42">
        <v>0</v>
      </c>
      <c r="N29" s="42">
        <v>0</v>
      </c>
      <c r="O29" s="42">
        <v>0</v>
      </c>
      <c r="P29" s="43">
        <f t="shared" si="0"/>
        <v>0</v>
      </c>
      <c r="Q29" s="43">
        <f t="shared" si="1"/>
        <v>0</v>
      </c>
      <c r="R29" s="42">
        <v>2</v>
      </c>
      <c r="S29" s="42">
        <v>2</v>
      </c>
      <c r="T29" s="42">
        <v>2</v>
      </c>
      <c r="U29" s="44">
        <f t="shared" si="11"/>
        <v>6</v>
      </c>
      <c r="V29" s="42">
        <v>0</v>
      </c>
      <c r="W29" s="42">
        <v>0</v>
      </c>
      <c r="X29" s="42">
        <v>1</v>
      </c>
      <c r="Y29" s="44">
        <f t="shared" si="12"/>
        <v>1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4">
        <f t="shared" si="13"/>
        <v>0</v>
      </c>
      <c r="AI29" s="44">
        <f t="shared" si="14"/>
        <v>0</v>
      </c>
      <c r="AJ29" s="42">
        <v>0</v>
      </c>
      <c r="AK29" s="42">
        <v>0</v>
      </c>
      <c r="AL29" s="42">
        <v>0</v>
      </c>
      <c r="AM29" s="42">
        <v>0</v>
      </c>
      <c r="AN29" s="45">
        <f t="shared" si="15"/>
        <v>4</v>
      </c>
      <c r="AO29" s="45">
        <f t="shared" si="16"/>
        <v>1</v>
      </c>
      <c r="AP29" s="45">
        <f t="shared" si="2"/>
        <v>1</v>
      </c>
      <c r="AQ29" s="46">
        <f t="shared" si="17"/>
        <v>1</v>
      </c>
      <c r="AR29" s="46">
        <f t="shared" si="18"/>
        <v>1</v>
      </c>
      <c r="AS29" s="46">
        <f t="shared" si="18"/>
        <v>1</v>
      </c>
      <c r="AT29" s="47">
        <f t="shared" si="19"/>
        <v>1</v>
      </c>
      <c r="AU29" s="47">
        <f t="shared" si="20"/>
        <v>1</v>
      </c>
      <c r="AV29" s="48">
        <f t="shared" si="21"/>
        <v>1.375</v>
      </c>
      <c r="AW29" s="49" t="str">
        <f t="shared" si="22"/>
        <v>D</v>
      </c>
      <c r="AX29" s="50">
        <f t="shared" si="3"/>
        <v>0</v>
      </c>
      <c r="AY29" s="50">
        <f t="shared" si="4"/>
        <v>0</v>
      </c>
      <c r="AZ29" s="50">
        <f t="shared" si="5"/>
        <v>0</v>
      </c>
      <c r="BA29" s="50">
        <f t="shared" si="6"/>
        <v>1</v>
      </c>
    </row>
    <row r="30" spans="1:53" x14ac:dyDescent="0.25">
      <c r="A30" s="38">
        <v>18</v>
      </c>
      <c r="B30" s="39" t="s">
        <v>45</v>
      </c>
      <c r="C30" s="38" t="str">
        <f>'[1]System Scoring'!X30</f>
        <v>B</v>
      </c>
      <c r="D30" s="38">
        <f t="shared" si="7"/>
        <v>0.66</v>
      </c>
      <c r="E30" s="38" t="str">
        <f>'[1]Service Provider Scoring'!AG37</f>
        <v>C</v>
      </c>
      <c r="F30" s="40">
        <f t="shared" si="8"/>
        <v>0.33</v>
      </c>
      <c r="G30" s="41">
        <f t="shared" si="9"/>
        <v>0.17424000000000003</v>
      </c>
      <c r="H30" s="42">
        <v>250</v>
      </c>
      <c r="I30" s="42">
        <v>35</v>
      </c>
      <c r="J30" s="42">
        <v>28</v>
      </c>
      <c r="K30" s="42">
        <v>7</v>
      </c>
      <c r="L30" s="43">
        <f t="shared" si="10"/>
        <v>0.8</v>
      </c>
      <c r="M30" s="42">
        <v>0</v>
      </c>
      <c r="N30" s="42">
        <v>3</v>
      </c>
      <c r="O30" s="42">
        <v>0</v>
      </c>
      <c r="P30" s="43">
        <f t="shared" si="0"/>
        <v>8.5714285714285715E-2</v>
      </c>
      <c r="Q30" s="43">
        <f t="shared" si="1"/>
        <v>0</v>
      </c>
      <c r="R30" s="42">
        <v>2</v>
      </c>
      <c r="S30" s="42">
        <v>1</v>
      </c>
      <c r="T30" s="42">
        <v>0</v>
      </c>
      <c r="U30" s="44">
        <f t="shared" si="11"/>
        <v>3</v>
      </c>
      <c r="V30" s="42">
        <v>0</v>
      </c>
      <c r="W30" s="42">
        <v>0</v>
      </c>
      <c r="X30" s="42">
        <v>0</v>
      </c>
      <c r="Y30" s="44">
        <f t="shared" si="12"/>
        <v>0</v>
      </c>
      <c r="Z30" s="42">
        <v>1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4">
        <f t="shared" si="13"/>
        <v>1</v>
      </c>
      <c r="AI30" s="44">
        <f t="shared" si="14"/>
        <v>0</v>
      </c>
      <c r="AJ30" s="42">
        <v>2</v>
      </c>
      <c r="AK30" s="42">
        <v>2</v>
      </c>
      <c r="AL30" s="42">
        <v>0</v>
      </c>
      <c r="AM30" s="42">
        <v>0</v>
      </c>
      <c r="AN30" s="45">
        <f t="shared" si="15"/>
        <v>3</v>
      </c>
      <c r="AO30" s="45">
        <f t="shared" si="16"/>
        <v>1</v>
      </c>
      <c r="AP30" s="45">
        <f t="shared" si="2"/>
        <v>1</v>
      </c>
      <c r="AQ30" s="46">
        <f t="shared" si="17"/>
        <v>1</v>
      </c>
      <c r="AR30" s="46">
        <f t="shared" si="18"/>
        <v>4</v>
      </c>
      <c r="AS30" s="46">
        <f t="shared" si="18"/>
        <v>1</v>
      </c>
      <c r="AT30" s="47">
        <f t="shared" si="19"/>
        <v>3</v>
      </c>
      <c r="AU30" s="47">
        <f t="shared" si="20"/>
        <v>1</v>
      </c>
      <c r="AV30" s="48">
        <f t="shared" si="21"/>
        <v>1.875</v>
      </c>
      <c r="AW30" s="49" t="str">
        <f t="shared" si="22"/>
        <v>C</v>
      </c>
      <c r="AX30" s="50">
        <f t="shared" si="3"/>
        <v>0</v>
      </c>
      <c r="AY30" s="50">
        <f t="shared" si="4"/>
        <v>0</v>
      </c>
      <c r="AZ30" s="50">
        <f t="shared" si="5"/>
        <v>1</v>
      </c>
      <c r="BA30" s="50">
        <f t="shared" si="6"/>
        <v>0</v>
      </c>
    </row>
    <row r="31" spans="1:53" x14ac:dyDescent="0.25">
      <c r="A31" s="38">
        <v>19</v>
      </c>
      <c r="B31" s="39" t="s">
        <v>46</v>
      </c>
      <c r="C31" s="38" t="str">
        <f>'[1]System Scoring'!X31</f>
        <v>B</v>
      </c>
      <c r="D31" s="38">
        <f t="shared" si="7"/>
        <v>0.66</v>
      </c>
      <c r="E31" s="38" t="str">
        <f>'[1]Service Provider Scoring'!AG38</f>
        <v>B</v>
      </c>
      <c r="F31" s="40">
        <f t="shared" si="8"/>
        <v>0.66</v>
      </c>
      <c r="G31" s="41">
        <f t="shared" si="9"/>
        <v>0.34547586206896552</v>
      </c>
      <c r="H31" s="42">
        <v>800</v>
      </c>
      <c r="I31" s="42">
        <v>58</v>
      </c>
      <c r="J31" s="42">
        <v>46</v>
      </c>
      <c r="K31" s="42">
        <v>12</v>
      </c>
      <c r="L31" s="43">
        <f t="shared" si="10"/>
        <v>0.7931034482758621</v>
      </c>
      <c r="M31" s="42">
        <v>0</v>
      </c>
      <c r="N31" s="42">
        <v>54</v>
      </c>
      <c r="O31" s="42">
        <v>4</v>
      </c>
      <c r="P31" s="43">
        <f t="shared" si="0"/>
        <v>1</v>
      </c>
      <c r="Q31" s="43">
        <f t="shared" si="1"/>
        <v>6.8965517241379309E-2</v>
      </c>
      <c r="R31" s="42">
        <v>1</v>
      </c>
      <c r="S31" s="42">
        <v>1</v>
      </c>
      <c r="T31" s="42">
        <v>1</v>
      </c>
      <c r="U31" s="44">
        <f t="shared" si="11"/>
        <v>3</v>
      </c>
      <c r="V31" s="42">
        <v>1</v>
      </c>
      <c r="W31" s="42">
        <v>2</v>
      </c>
      <c r="X31" s="42">
        <v>2</v>
      </c>
      <c r="Y31" s="44">
        <f t="shared" si="12"/>
        <v>5</v>
      </c>
      <c r="Z31" s="42">
        <v>1</v>
      </c>
      <c r="AA31" s="42">
        <v>0</v>
      </c>
      <c r="AB31" s="42">
        <v>2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4">
        <f t="shared" si="13"/>
        <v>1</v>
      </c>
      <c r="AI31" s="44">
        <f t="shared" si="14"/>
        <v>1</v>
      </c>
      <c r="AJ31" s="42">
        <v>1</v>
      </c>
      <c r="AK31" s="42">
        <v>1</v>
      </c>
      <c r="AL31" s="42">
        <v>0</v>
      </c>
      <c r="AM31" s="42">
        <v>0</v>
      </c>
      <c r="AN31" s="45">
        <f t="shared" si="15"/>
        <v>3</v>
      </c>
      <c r="AO31" s="45">
        <f t="shared" si="16"/>
        <v>4</v>
      </c>
      <c r="AP31" s="45">
        <f t="shared" si="2"/>
        <v>1</v>
      </c>
      <c r="AQ31" s="46">
        <f t="shared" si="17"/>
        <v>1</v>
      </c>
      <c r="AR31" s="46">
        <f t="shared" si="18"/>
        <v>4</v>
      </c>
      <c r="AS31" s="46">
        <f t="shared" si="18"/>
        <v>4</v>
      </c>
      <c r="AT31" s="47">
        <f t="shared" si="19"/>
        <v>3</v>
      </c>
      <c r="AU31" s="47">
        <f t="shared" si="20"/>
        <v>4</v>
      </c>
      <c r="AV31" s="48">
        <f t="shared" si="21"/>
        <v>3</v>
      </c>
      <c r="AW31" s="49" t="str">
        <f t="shared" si="22"/>
        <v>B</v>
      </c>
      <c r="AX31" s="50">
        <f t="shared" si="3"/>
        <v>0</v>
      </c>
      <c r="AY31" s="50">
        <f t="shared" si="4"/>
        <v>1</v>
      </c>
      <c r="AZ31" s="50">
        <f t="shared" si="5"/>
        <v>0</v>
      </c>
      <c r="BA31" s="50">
        <f t="shared" si="6"/>
        <v>0</v>
      </c>
    </row>
    <row r="32" spans="1:53" x14ac:dyDescent="0.25">
      <c r="A32" s="38">
        <v>20</v>
      </c>
      <c r="B32" s="51" t="s">
        <v>47</v>
      </c>
      <c r="C32" s="38" t="str">
        <f>'[1]System Scoring'!X32</f>
        <v>B</v>
      </c>
      <c r="D32" s="38">
        <f t="shared" si="7"/>
        <v>0.66</v>
      </c>
      <c r="E32" s="38" t="str">
        <f>'[1]Service Provider Scoring'!AG39</f>
        <v>C</v>
      </c>
      <c r="F32" s="40">
        <f t="shared" si="8"/>
        <v>0.33</v>
      </c>
      <c r="G32" s="41">
        <f t="shared" si="9"/>
        <v>0.20691000000000001</v>
      </c>
      <c r="H32" s="42">
        <v>160</v>
      </c>
      <c r="I32" s="42">
        <v>20</v>
      </c>
      <c r="J32" s="42">
        <v>19</v>
      </c>
      <c r="K32" s="42">
        <v>1</v>
      </c>
      <c r="L32" s="43">
        <f t="shared" si="10"/>
        <v>0.95</v>
      </c>
      <c r="M32" s="42">
        <v>14</v>
      </c>
      <c r="N32" s="42">
        <v>6</v>
      </c>
      <c r="O32" s="42">
        <v>0</v>
      </c>
      <c r="P32" s="43">
        <f t="shared" si="0"/>
        <v>0.3</v>
      </c>
      <c r="Q32" s="43">
        <f t="shared" si="1"/>
        <v>0</v>
      </c>
      <c r="R32" s="42">
        <v>2</v>
      </c>
      <c r="S32" s="42">
        <v>0</v>
      </c>
      <c r="T32" s="42">
        <v>1</v>
      </c>
      <c r="U32" s="44">
        <f t="shared" si="11"/>
        <v>3</v>
      </c>
      <c r="V32" s="42">
        <v>0</v>
      </c>
      <c r="W32" s="42">
        <v>1</v>
      </c>
      <c r="X32" s="42">
        <v>1</v>
      </c>
      <c r="Y32" s="44">
        <f t="shared" si="12"/>
        <v>2</v>
      </c>
      <c r="Z32" s="42">
        <v>1</v>
      </c>
      <c r="AA32" s="42">
        <v>0</v>
      </c>
      <c r="AB32" s="42">
        <v>0</v>
      </c>
      <c r="AC32" s="42">
        <v>3</v>
      </c>
      <c r="AD32" s="42">
        <v>0</v>
      </c>
      <c r="AE32" s="42">
        <v>0</v>
      </c>
      <c r="AF32" s="42">
        <v>0</v>
      </c>
      <c r="AG32" s="42">
        <v>0</v>
      </c>
      <c r="AH32" s="44">
        <f t="shared" si="13"/>
        <v>1</v>
      </c>
      <c r="AI32" s="44">
        <f t="shared" si="14"/>
        <v>1</v>
      </c>
      <c r="AJ32" s="42">
        <v>3</v>
      </c>
      <c r="AK32" s="42">
        <v>0</v>
      </c>
      <c r="AL32" s="42">
        <v>0</v>
      </c>
      <c r="AM32" s="42">
        <v>1</v>
      </c>
      <c r="AN32" s="45">
        <f t="shared" si="15"/>
        <v>4</v>
      </c>
      <c r="AO32" s="45">
        <f t="shared" si="16"/>
        <v>1</v>
      </c>
      <c r="AP32" s="45">
        <f t="shared" si="2"/>
        <v>1</v>
      </c>
      <c r="AQ32" s="46">
        <f t="shared" si="17"/>
        <v>1</v>
      </c>
      <c r="AR32" s="46">
        <f t="shared" si="18"/>
        <v>4</v>
      </c>
      <c r="AS32" s="46">
        <f t="shared" si="18"/>
        <v>4</v>
      </c>
      <c r="AT32" s="47">
        <f t="shared" si="19"/>
        <v>3</v>
      </c>
      <c r="AU32" s="47">
        <f t="shared" si="20"/>
        <v>1</v>
      </c>
      <c r="AV32" s="48">
        <f t="shared" si="21"/>
        <v>2.375</v>
      </c>
      <c r="AW32" s="49" t="str">
        <f t="shared" si="22"/>
        <v>C</v>
      </c>
      <c r="AX32" s="50">
        <f t="shared" si="3"/>
        <v>0</v>
      </c>
      <c r="AY32" s="50">
        <f t="shared" si="4"/>
        <v>0</v>
      </c>
      <c r="AZ32" s="50">
        <f t="shared" si="5"/>
        <v>1</v>
      </c>
      <c r="BA32" s="50">
        <f t="shared" si="6"/>
        <v>0</v>
      </c>
    </row>
    <row r="33" spans="1:53" x14ac:dyDescent="0.25">
      <c r="A33" s="38">
        <v>22</v>
      </c>
      <c r="B33" s="39" t="s">
        <v>48</v>
      </c>
      <c r="C33" s="38" t="str">
        <f>'[1]System Scoring'!X33</f>
        <v>B</v>
      </c>
      <c r="D33" s="38">
        <f t="shared" si="7"/>
        <v>0.66</v>
      </c>
      <c r="E33" s="38" t="str">
        <f>'[1]Service Provider Scoring'!AG40</f>
        <v>C</v>
      </c>
      <c r="F33" s="40">
        <f t="shared" si="8"/>
        <v>0.33</v>
      </c>
      <c r="G33" s="41">
        <f t="shared" si="9"/>
        <v>5.4450000000000005E-2</v>
      </c>
      <c r="H33" s="42">
        <v>247</v>
      </c>
      <c r="I33" s="42">
        <v>44</v>
      </c>
      <c r="J33" s="42">
        <v>11</v>
      </c>
      <c r="K33" s="42">
        <v>33</v>
      </c>
      <c r="L33" s="43">
        <f t="shared" si="10"/>
        <v>0.25</v>
      </c>
      <c r="M33" s="42">
        <v>6</v>
      </c>
      <c r="N33" s="42">
        <v>2</v>
      </c>
      <c r="O33" s="42">
        <v>3</v>
      </c>
      <c r="P33" s="43">
        <f t="shared" si="0"/>
        <v>0.11363636363636363</v>
      </c>
      <c r="Q33" s="43">
        <f t="shared" si="1"/>
        <v>6.8181818181818177E-2</v>
      </c>
      <c r="R33" s="42">
        <v>2</v>
      </c>
      <c r="S33" s="42">
        <v>1</v>
      </c>
      <c r="T33" s="42">
        <v>0</v>
      </c>
      <c r="U33" s="44">
        <f t="shared" si="11"/>
        <v>3</v>
      </c>
      <c r="V33" s="42">
        <v>1</v>
      </c>
      <c r="W33" s="42">
        <v>1</v>
      </c>
      <c r="X33" s="42">
        <v>1</v>
      </c>
      <c r="Y33" s="44">
        <f t="shared" si="12"/>
        <v>3</v>
      </c>
      <c r="Z33" s="42">
        <v>1</v>
      </c>
      <c r="AA33" s="42">
        <v>1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4">
        <f t="shared" si="13"/>
        <v>1</v>
      </c>
      <c r="AI33" s="44">
        <f t="shared" si="14"/>
        <v>0</v>
      </c>
      <c r="AJ33" s="42">
        <v>2</v>
      </c>
      <c r="AK33" s="42">
        <v>0</v>
      </c>
      <c r="AL33" s="42">
        <v>0</v>
      </c>
      <c r="AM33" s="42">
        <v>0</v>
      </c>
      <c r="AN33" s="45">
        <f t="shared" si="15"/>
        <v>1</v>
      </c>
      <c r="AO33" s="45">
        <f t="shared" si="16"/>
        <v>1</v>
      </c>
      <c r="AP33" s="45">
        <f t="shared" si="2"/>
        <v>1</v>
      </c>
      <c r="AQ33" s="46">
        <f t="shared" si="17"/>
        <v>1</v>
      </c>
      <c r="AR33" s="46">
        <f t="shared" si="18"/>
        <v>4</v>
      </c>
      <c r="AS33" s="46">
        <f t="shared" si="18"/>
        <v>1</v>
      </c>
      <c r="AT33" s="47">
        <f t="shared" si="19"/>
        <v>3</v>
      </c>
      <c r="AU33" s="47">
        <f t="shared" si="20"/>
        <v>3</v>
      </c>
      <c r="AV33" s="48">
        <f t="shared" si="21"/>
        <v>1.875</v>
      </c>
      <c r="AW33" s="49" t="str">
        <f t="shared" si="22"/>
        <v>C</v>
      </c>
      <c r="AX33" s="50">
        <f t="shared" si="3"/>
        <v>0</v>
      </c>
      <c r="AY33" s="50">
        <f t="shared" si="4"/>
        <v>0</v>
      </c>
      <c r="AZ33" s="50">
        <f t="shared" si="5"/>
        <v>1</v>
      </c>
      <c r="BA33" s="50">
        <f t="shared" si="6"/>
        <v>0</v>
      </c>
    </row>
    <row r="34" spans="1:53" x14ac:dyDescent="0.25">
      <c r="A34" s="38">
        <v>23</v>
      </c>
      <c r="B34" s="39" t="s">
        <v>49</v>
      </c>
      <c r="C34" s="38" t="str">
        <f>'[1]System Scoring'!X34</f>
        <v>B</v>
      </c>
      <c r="D34" s="38">
        <f t="shared" si="7"/>
        <v>0.66</v>
      </c>
      <c r="E34" s="38" t="str">
        <f>'[1]Service Provider Scoring'!AG41</f>
        <v>C</v>
      </c>
      <c r="F34" s="40">
        <f t="shared" si="8"/>
        <v>0.33</v>
      </c>
      <c r="G34" s="41">
        <f t="shared" si="9"/>
        <v>9.3342857142857144E-2</v>
      </c>
      <c r="H34" s="42">
        <v>1698</v>
      </c>
      <c r="I34" s="42">
        <v>350</v>
      </c>
      <c r="J34" s="42">
        <v>150</v>
      </c>
      <c r="K34" s="42">
        <v>200</v>
      </c>
      <c r="L34" s="43">
        <f t="shared" si="10"/>
        <v>0.42857142857142855</v>
      </c>
      <c r="M34" s="42">
        <v>0</v>
      </c>
      <c r="N34" s="42">
        <v>340</v>
      </c>
      <c r="O34" s="42">
        <v>10</v>
      </c>
      <c r="P34" s="43">
        <f t="shared" si="0"/>
        <v>1</v>
      </c>
      <c r="Q34" s="43">
        <f t="shared" si="1"/>
        <v>2.8571428571428571E-2</v>
      </c>
      <c r="R34" s="42">
        <v>1</v>
      </c>
      <c r="S34" s="42">
        <v>1</v>
      </c>
      <c r="T34" s="42">
        <v>0</v>
      </c>
      <c r="U34" s="44">
        <f t="shared" si="11"/>
        <v>2</v>
      </c>
      <c r="V34" s="42">
        <v>1</v>
      </c>
      <c r="W34" s="42">
        <v>1</v>
      </c>
      <c r="X34" s="42">
        <v>1</v>
      </c>
      <c r="Y34" s="44">
        <f t="shared" si="12"/>
        <v>3</v>
      </c>
      <c r="Z34" s="42">
        <v>1</v>
      </c>
      <c r="AA34" s="42">
        <v>0</v>
      </c>
      <c r="AB34" s="42">
        <v>3</v>
      </c>
      <c r="AC34" s="42">
        <v>3</v>
      </c>
      <c r="AD34" s="42">
        <v>1</v>
      </c>
      <c r="AE34" s="42">
        <v>0</v>
      </c>
      <c r="AF34" s="42">
        <v>0</v>
      </c>
      <c r="AG34" s="42">
        <v>2</v>
      </c>
      <c r="AH34" s="44">
        <f t="shared" si="13"/>
        <v>1</v>
      </c>
      <c r="AI34" s="44">
        <f t="shared" si="14"/>
        <v>1</v>
      </c>
      <c r="AJ34" s="42">
        <v>3</v>
      </c>
      <c r="AK34" s="42">
        <v>0</v>
      </c>
      <c r="AL34" s="42">
        <v>0</v>
      </c>
      <c r="AM34" s="42">
        <v>0</v>
      </c>
      <c r="AN34" s="45">
        <f t="shared" si="15"/>
        <v>1</v>
      </c>
      <c r="AO34" s="45">
        <f t="shared" si="16"/>
        <v>4</v>
      </c>
      <c r="AP34" s="45">
        <f t="shared" si="2"/>
        <v>1</v>
      </c>
      <c r="AQ34" s="46">
        <f t="shared" si="17"/>
        <v>1</v>
      </c>
      <c r="AR34" s="46">
        <f t="shared" si="18"/>
        <v>4</v>
      </c>
      <c r="AS34" s="46">
        <f t="shared" si="18"/>
        <v>4</v>
      </c>
      <c r="AT34" s="47">
        <f t="shared" si="19"/>
        <v>3</v>
      </c>
      <c r="AU34" s="47">
        <f t="shared" si="20"/>
        <v>3</v>
      </c>
      <c r="AV34" s="48">
        <f t="shared" si="21"/>
        <v>2.625</v>
      </c>
      <c r="AW34" s="49" t="str">
        <f t="shared" si="22"/>
        <v>B</v>
      </c>
      <c r="AX34" s="50">
        <f t="shared" si="3"/>
        <v>0</v>
      </c>
      <c r="AY34" s="50">
        <f t="shared" si="4"/>
        <v>1</v>
      </c>
      <c r="AZ34" s="50">
        <f t="shared" si="5"/>
        <v>0</v>
      </c>
      <c r="BA34" s="50">
        <f t="shared" si="6"/>
        <v>0</v>
      </c>
    </row>
    <row r="35" spans="1:53" x14ac:dyDescent="0.25">
      <c r="A35" s="38">
        <v>24</v>
      </c>
      <c r="B35" s="39" t="s">
        <v>132</v>
      </c>
      <c r="C35" s="38" t="str">
        <f>'[1]System Scoring'!X35</f>
        <v>B</v>
      </c>
      <c r="D35" s="38">
        <f t="shared" si="7"/>
        <v>0.66</v>
      </c>
      <c r="E35" s="38" t="str">
        <f>'[1]Service Provider Scoring'!AG42</f>
        <v>C</v>
      </c>
      <c r="F35" s="40">
        <f t="shared" si="8"/>
        <v>0.33</v>
      </c>
      <c r="G35" s="41">
        <f t="shared" si="9"/>
        <v>0.21780000000000002</v>
      </c>
      <c r="H35" s="42">
        <v>1000</v>
      </c>
      <c r="I35" s="42">
        <v>300</v>
      </c>
      <c r="J35" s="42">
        <v>300</v>
      </c>
      <c r="K35" s="42">
        <v>0</v>
      </c>
      <c r="L35" s="43">
        <f t="shared" si="10"/>
        <v>1</v>
      </c>
      <c r="M35" s="42">
        <v>0</v>
      </c>
      <c r="N35" s="42">
        <v>0</v>
      </c>
      <c r="O35" s="42">
        <v>300</v>
      </c>
      <c r="P35" s="43">
        <f t="shared" si="0"/>
        <v>1</v>
      </c>
      <c r="Q35" s="43">
        <f t="shared" si="1"/>
        <v>1</v>
      </c>
      <c r="R35" s="42">
        <v>1</v>
      </c>
      <c r="S35" s="42">
        <v>1</v>
      </c>
      <c r="T35" s="42">
        <v>1</v>
      </c>
      <c r="U35" s="44">
        <f t="shared" si="11"/>
        <v>3</v>
      </c>
      <c r="V35" s="42">
        <v>1</v>
      </c>
      <c r="W35" s="42">
        <v>1</v>
      </c>
      <c r="X35" s="42">
        <v>1</v>
      </c>
      <c r="Y35" s="44">
        <f t="shared" si="12"/>
        <v>3</v>
      </c>
      <c r="Z35" s="42">
        <v>1</v>
      </c>
      <c r="AA35" s="42">
        <v>0</v>
      </c>
      <c r="AB35" s="42">
        <v>0</v>
      </c>
      <c r="AC35" s="42">
        <v>5</v>
      </c>
      <c r="AD35" s="42">
        <v>0</v>
      </c>
      <c r="AE35" s="42">
        <v>0</v>
      </c>
      <c r="AF35" s="42">
        <v>0</v>
      </c>
      <c r="AG35" s="42">
        <v>0</v>
      </c>
      <c r="AH35" s="44">
        <f t="shared" si="13"/>
        <v>1</v>
      </c>
      <c r="AI35" s="44">
        <f t="shared" si="14"/>
        <v>1</v>
      </c>
      <c r="AJ35" s="42">
        <v>0</v>
      </c>
      <c r="AK35" s="42">
        <v>2</v>
      </c>
      <c r="AL35" s="42">
        <v>0</v>
      </c>
      <c r="AM35" s="42">
        <v>0</v>
      </c>
      <c r="AN35" s="45">
        <f t="shared" si="15"/>
        <v>4</v>
      </c>
      <c r="AO35" s="45">
        <f t="shared" si="16"/>
        <v>4</v>
      </c>
      <c r="AP35" s="45">
        <f t="shared" si="2"/>
        <v>1</v>
      </c>
      <c r="AQ35" s="46">
        <f t="shared" si="17"/>
        <v>4</v>
      </c>
      <c r="AR35" s="46">
        <f t="shared" si="18"/>
        <v>4</v>
      </c>
      <c r="AS35" s="46">
        <f t="shared" si="18"/>
        <v>4</v>
      </c>
      <c r="AT35" s="47">
        <f t="shared" si="19"/>
        <v>3</v>
      </c>
      <c r="AU35" s="47">
        <f t="shared" si="20"/>
        <v>3</v>
      </c>
      <c r="AV35" s="48">
        <f t="shared" si="21"/>
        <v>3.375</v>
      </c>
      <c r="AW35" s="49" t="str">
        <f t="shared" si="22"/>
        <v>B</v>
      </c>
      <c r="AX35" s="50">
        <f t="shared" si="3"/>
        <v>0</v>
      </c>
      <c r="AY35" s="50">
        <f t="shared" si="4"/>
        <v>1</v>
      </c>
      <c r="AZ35" s="50">
        <f t="shared" si="5"/>
        <v>0</v>
      </c>
      <c r="BA35" s="50">
        <f t="shared" si="6"/>
        <v>0</v>
      </c>
    </row>
    <row r="36" spans="1:53" x14ac:dyDescent="0.25">
      <c r="A36" s="38">
        <v>25</v>
      </c>
      <c r="B36" s="39" t="s">
        <v>51</v>
      </c>
      <c r="C36" s="38" t="str">
        <f>'[1]System Scoring'!X36</f>
        <v>C</v>
      </c>
      <c r="D36" s="38">
        <f t="shared" si="7"/>
        <v>0.33</v>
      </c>
      <c r="E36" s="38" t="str">
        <f>'[1]Service Provider Scoring'!AG43</f>
        <v>D</v>
      </c>
      <c r="F36" s="40">
        <f t="shared" si="8"/>
        <v>0</v>
      </c>
      <c r="G36" s="41">
        <f t="shared" si="9"/>
        <v>0</v>
      </c>
      <c r="H36" s="42">
        <v>350</v>
      </c>
      <c r="I36" s="42">
        <v>73</v>
      </c>
      <c r="J36" s="42">
        <v>73</v>
      </c>
      <c r="K36" s="42">
        <v>0</v>
      </c>
      <c r="L36" s="43">
        <f t="shared" si="10"/>
        <v>1</v>
      </c>
      <c r="M36" s="42">
        <v>0</v>
      </c>
      <c r="N36" s="42">
        <v>6</v>
      </c>
      <c r="O36" s="42">
        <v>0</v>
      </c>
      <c r="P36" s="43">
        <f t="shared" si="0"/>
        <v>8.2191780821917804E-2</v>
      </c>
      <c r="Q36" s="43">
        <f t="shared" si="1"/>
        <v>0</v>
      </c>
      <c r="R36" s="42">
        <v>1</v>
      </c>
      <c r="S36" s="42">
        <v>1</v>
      </c>
      <c r="T36" s="42">
        <v>1</v>
      </c>
      <c r="U36" s="44">
        <f t="shared" si="11"/>
        <v>3</v>
      </c>
      <c r="V36" s="42">
        <v>1</v>
      </c>
      <c r="W36" s="42">
        <v>1</v>
      </c>
      <c r="X36" s="42">
        <v>1</v>
      </c>
      <c r="Y36" s="44">
        <f t="shared" si="12"/>
        <v>3</v>
      </c>
      <c r="Z36" s="42">
        <v>1</v>
      </c>
      <c r="AA36" s="42">
        <v>1</v>
      </c>
      <c r="AB36" s="42">
        <v>0</v>
      </c>
      <c r="AC36" s="42">
        <v>1</v>
      </c>
      <c r="AD36" s="42">
        <v>1</v>
      </c>
      <c r="AE36" s="42">
        <v>0</v>
      </c>
      <c r="AF36" s="42">
        <v>0</v>
      </c>
      <c r="AG36" s="42">
        <v>0</v>
      </c>
      <c r="AH36" s="44">
        <f t="shared" si="13"/>
        <v>1</v>
      </c>
      <c r="AI36" s="44">
        <f t="shared" si="14"/>
        <v>1</v>
      </c>
      <c r="AJ36" s="42">
        <v>0</v>
      </c>
      <c r="AK36" s="42">
        <v>0</v>
      </c>
      <c r="AL36" s="42">
        <v>2</v>
      </c>
      <c r="AM36" s="42">
        <v>0</v>
      </c>
      <c r="AN36" s="45">
        <f t="shared" si="15"/>
        <v>4</v>
      </c>
      <c r="AO36" s="45">
        <f t="shared" si="16"/>
        <v>1</v>
      </c>
      <c r="AP36" s="45">
        <f t="shared" si="2"/>
        <v>1</v>
      </c>
      <c r="AQ36" s="46">
        <f t="shared" si="17"/>
        <v>1</v>
      </c>
      <c r="AR36" s="46">
        <f t="shared" si="18"/>
        <v>4</v>
      </c>
      <c r="AS36" s="46">
        <f t="shared" si="18"/>
        <v>4</v>
      </c>
      <c r="AT36" s="47">
        <f t="shared" si="19"/>
        <v>3</v>
      </c>
      <c r="AU36" s="47">
        <f t="shared" si="20"/>
        <v>3</v>
      </c>
      <c r="AV36" s="48">
        <f t="shared" si="21"/>
        <v>2.625</v>
      </c>
      <c r="AW36" s="49" t="str">
        <f t="shared" si="22"/>
        <v>B</v>
      </c>
      <c r="AX36" s="50">
        <f t="shared" si="3"/>
        <v>0</v>
      </c>
      <c r="AY36" s="50">
        <f t="shared" si="4"/>
        <v>1</v>
      </c>
      <c r="AZ36" s="50">
        <f t="shared" si="5"/>
        <v>0</v>
      </c>
      <c r="BA36" s="50">
        <f t="shared" si="6"/>
        <v>0</v>
      </c>
    </row>
    <row r="37" spans="1:53" x14ac:dyDescent="0.25">
      <c r="AX37" s="50"/>
      <c r="AY37" s="50"/>
      <c r="AZ37" s="50"/>
      <c r="BA37" s="50"/>
    </row>
    <row r="38" spans="1:53" x14ac:dyDescent="0.25">
      <c r="AW38" t="s">
        <v>133</v>
      </c>
      <c r="AX38" s="50">
        <f>SUM(AX14:AX36)</f>
        <v>1</v>
      </c>
      <c r="AY38" s="50">
        <f t="shared" ref="AY38:BA38" si="23">SUM(AY14:AY36)</f>
        <v>5</v>
      </c>
      <c r="AZ38" s="50">
        <f t="shared" si="23"/>
        <v>13</v>
      </c>
      <c r="BA38" s="50">
        <f t="shared" si="23"/>
        <v>4</v>
      </c>
    </row>
  </sheetData>
  <mergeCells count="1">
    <mergeCell ref="B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K76"/>
  <sheetViews>
    <sheetView topLeftCell="R16" zoomScale="70" zoomScaleNormal="70" workbookViewId="0">
      <selection activeCell="AE46" sqref="AE46"/>
    </sheetView>
  </sheetViews>
  <sheetFormatPr defaultRowHeight="15" x14ac:dyDescent="0.25"/>
  <cols>
    <col min="1" max="1" width="36" customWidth="1"/>
    <col min="2" max="2" width="33.85546875" customWidth="1"/>
    <col min="3" max="3" width="22.7109375" customWidth="1"/>
    <col min="4" max="4" width="22.140625" customWidth="1"/>
    <col min="5" max="5" width="15.42578125" customWidth="1"/>
    <col min="6" max="6" width="11.7109375" bestFit="1" customWidth="1"/>
    <col min="7" max="7" width="25.85546875" bestFit="1" customWidth="1"/>
    <col min="8" max="8" width="18.140625" bestFit="1" customWidth="1"/>
    <col min="9" max="9" width="24.5703125" bestFit="1" customWidth="1"/>
    <col min="10" max="10" width="17.140625" bestFit="1" customWidth="1"/>
    <col min="11" max="11" width="13.140625" bestFit="1" customWidth="1"/>
    <col min="12" max="12" width="27.85546875" bestFit="1" customWidth="1"/>
    <col min="13" max="13" width="15" bestFit="1" customWidth="1"/>
    <col min="14" max="14" width="17.85546875" bestFit="1" customWidth="1"/>
    <col min="15" max="15" width="20.140625" bestFit="1" customWidth="1"/>
    <col min="16" max="16" width="20" bestFit="1" customWidth="1"/>
    <col min="17" max="17" width="17.85546875" bestFit="1" customWidth="1"/>
    <col min="18" max="18" width="14.85546875" bestFit="1" customWidth="1"/>
    <col min="19" max="19" width="18.5703125" bestFit="1" customWidth="1"/>
    <col min="20" max="20" width="15.85546875" bestFit="1" customWidth="1"/>
    <col min="21" max="21" width="16.7109375" bestFit="1" customWidth="1"/>
    <col min="22" max="22" width="19" customWidth="1"/>
    <col min="23" max="23" width="11.7109375" bestFit="1" customWidth="1"/>
    <col min="24" max="24" width="14.42578125" customWidth="1"/>
    <col min="25" max="25" width="17.42578125" customWidth="1"/>
    <col min="26" max="26" width="12.42578125" bestFit="1" customWidth="1"/>
    <col min="27" max="27" width="16.42578125" bestFit="1" customWidth="1"/>
    <col min="28" max="28" width="13" bestFit="1" customWidth="1"/>
    <col min="29" max="29" width="12.140625" bestFit="1" customWidth="1"/>
    <col min="30" max="30" width="7.140625" bestFit="1" customWidth="1"/>
    <col min="31" max="31" width="13.42578125" bestFit="1" customWidth="1"/>
    <col min="32" max="32" width="11.140625" bestFit="1" customWidth="1"/>
    <col min="33" max="33" width="17.28515625" bestFit="1" customWidth="1"/>
    <col min="34" max="34" width="5.28515625" customWidth="1"/>
    <col min="35" max="35" width="3.85546875" customWidth="1"/>
    <col min="36" max="36" width="5.140625" customWidth="1"/>
    <col min="37" max="37" width="4.85546875" customWidth="1"/>
    <col min="38" max="38" width="12.140625" bestFit="1" customWidth="1"/>
    <col min="40" max="40" width="13.42578125" bestFit="1" customWidth="1"/>
    <col min="41" max="41" width="11.140625" bestFit="1" customWidth="1"/>
    <col min="42" max="42" width="17.28515625" bestFit="1" customWidth="1"/>
  </cols>
  <sheetData>
    <row r="1" spans="1:10" x14ac:dyDescent="0.25">
      <c r="A1" s="52"/>
      <c r="B1" s="53" t="s">
        <v>54</v>
      </c>
      <c r="C1" s="53"/>
      <c r="D1" s="53"/>
      <c r="E1" s="53"/>
      <c r="F1" s="54"/>
      <c r="G1" s="23" t="s">
        <v>55</v>
      </c>
      <c r="H1" s="23" t="s">
        <v>56</v>
      </c>
      <c r="J1" s="24"/>
    </row>
    <row r="2" spans="1:10" x14ac:dyDescent="0.25">
      <c r="A2" s="23" t="s">
        <v>57</v>
      </c>
      <c r="B2" s="23">
        <v>4</v>
      </c>
      <c r="C2" s="23">
        <v>3</v>
      </c>
      <c r="D2" s="23">
        <v>2</v>
      </c>
      <c r="E2" s="23">
        <v>1</v>
      </c>
      <c r="G2" s="26" t="s">
        <v>58</v>
      </c>
      <c r="H2" s="26" t="s">
        <v>59</v>
      </c>
      <c r="J2" s="24"/>
    </row>
    <row r="3" spans="1:10" x14ac:dyDescent="0.25">
      <c r="A3" s="55" t="s">
        <v>134</v>
      </c>
      <c r="B3" s="56" t="s">
        <v>135</v>
      </c>
      <c r="C3" s="57" t="s">
        <v>136</v>
      </c>
      <c r="D3" s="57" t="s">
        <v>137</v>
      </c>
      <c r="E3" s="55" t="s">
        <v>138</v>
      </c>
      <c r="G3" s="26" t="s">
        <v>65</v>
      </c>
      <c r="H3" s="26" t="s">
        <v>66</v>
      </c>
      <c r="J3" s="24"/>
    </row>
    <row r="4" spans="1:10" x14ac:dyDescent="0.25">
      <c r="A4" s="55"/>
      <c r="B4" s="56" t="s">
        <v>139</v>
      </c>
      <c r="C4" s="57"/>
      <c r="D4" s="57"/>
      <c r="E4" s="55"/>
      <c r="G4" s="26" t="s">
        <v>69</v>
      </c>
      <c r="H4" s="26" t="s">
        <v>70</v>
      </c>
      <c r="J4" s="24"/>
    </row>
    <row r="5" spans="1:10" x14ac:dyDescent="0.25">
      <c r="A5" s="55"/>
      <c r="B5" s="56" t="s">
        <v>140</v>
      </c>
      <c r="C5" s="57"/>
      <c r="D5" s="57"/>
      <c r="E5" s="55"/>
      <c r="G5" s="26" t="s">
        <v>74</v>
      </c>
      <c r="H5" s="26" t="s">
        <v>75</v>
      </c>
      <c r="J5" s="24"/>
    </row>
    <row r="6" spans="1:10" x14ac:dyDescent="0.25">
      <c r="A6" s="55"/>
      <c r="B6" s="56" t="s">
        <v>141</v>
      </c>
      <c r="C6" s="57"/>
      <c r="D6" s="57"/>
      <c r="E6" s="55"/>
      <c r="G6" s="24"/>
      <c r="H6" s="24"/>
      <c r="J6" s="24"/>
    </row>
    <row r="7" spans="1:10" x14ac:dyDescent="0.25">
      <c r="A7" s="55" t="s">
        <v>142</v>
      </c>
      <c r="B7" s="56" t="s">
        <v>143</v>
      </c>
      <c r="C7" s="57" t="s">
        <v>136</v>
      </c>
      <c r="D7" s="57" t="s">
        <v>137</v>
      </c>
      <c r="E7" s="55" t="s">
        <v>138</v>
      </c>
      <c r="I7" s="24"/>
      <c r="J7" s="24"/>
    </row>
    <row r="8" spans="1:10" x14ac:dyDescent="0.25">
      <c r="A8" s="55"/>
      <c r="B8" s="56" t="s">
        <v>144</v>
      </c>
      <c r="C8" s="57"/>
      <c r="D8" s="57"/>
      <c r="E8" s="55"/>
      <c r="G8" s="24"/>
      <c r="H8" s="24"/>
      <c r="I8" s="24"/>
      <c r="J8" s="24"/>
    </row>
    <row r="9" spans="1:10" x14ac:dyDescent="0.25">
      <c r="A9" s="55"/>
      <c r="B9" s="56" t="s">
        <v>145</v>
      </c>
      <c r="C9" s="57"/>
      <c r="D9" s="57"/>
      <c r="E9" s="55"/>
      <c r="G9" s="24"/>
      <c r="H9" s="24"/>
      <c r="I9" s="24"/>
      <c r="J9" s="24"/>
    </row>
    <row r="10" spans="1:10" ht="26.25" x14ac:dyDescent="0.25">
      <c r="A10" s="55"/>
      <c r="B10" s="56" t="s">
        <v>146</v>
      </c>
      <c r="C10" s="57"/>
      <c r="D10" s="57"/>
      <c r="E10" s="55"/>
      <c r="G10" s="24"/>
      <c r="H10" s="24"/>
      <c r="I10" s="24"/>
      <c r="J10" s="24"/>
    </row>
    <row r="11" spans="1:10" x14ac:dyDescent="0.25">
      <c r="A11" s="55" t="s">
        <v>147</v>
      </c>
      <c r="B11" s="56" t="s">
        <v>148</v>
      </c>
      <c r="C11" s="57" t="s">
        <v>136</v>
      </c>
      <c r="D11" s="57" t="s">
        <v>137</v>
      </c>
      <c r="E11" s="55" t="s">
        <v>138</v>
      </c>
      <c r="G11" s="24"/>
      <c r="H11" s="24"/>
      <c r="I11" s="24"/>
      <c r="J11" s="24"/>
    </row>
    <row r="12" spans="1:10" x14ac:dyDescent="0.25">
      <c r="A12" s="55"/>
      <c r="B12" s="56" t="s">
        <v>149</v>
      </c>
      <c r="C12" s="57"/>
      <c r="D12" s="57"/>
      <c r="E12" s="55"/>
      <c r="G12" s="24"/>
      <c r="H12" s="24"/>
      <c r="I12" s="24"/>
      <c r="J12" s="24"/>
    </row>
    <row r="13" spans="1:10" x14ac:dyDescent="0.25">
      <c r="A13" s="55"/>
      <c r="B13" s="56" t="s">
        <v>150</v>
      </c>
      <c r="C13" s="57"/>
      <c r="D13" s="57"/>
      <c r="E13" s="55"/>
      <c r="G13" s="24"/>
      <c r="H13" s="24"/>
      <c r="I13" s="24"/>
      <c r="J13" s="24"/>
    </row>
    <row r="14" spans="1:10" ht="26.25" x14ac:dyDescent="0.25">
      <c r="A14" s="55" t="s">
        <v>151</v>
      </c>
      <c r="B14" s="56" t="s">
        <v>152</v>
      </c>
      <c r="C14" s="57" t="s">
        <v>136</v>
      </c>
      <c r="D14" s="57" t="s">
        <v>137</v>
      </c>
      <c r="E14" s="55" t="s">
        <v>138</v>
      </c>
      <c r="G14" s="24"/>
      <c r="H14" s="24"/>
      <c r="I14" s="24"/>
      <c r="J14" s="24"/>
    </row>
    <row r="15" spans="1:10" ht="26.25" x14ac:dyDescent="0.25">
      <c r="A15" s="55"/>
      <c r="B15" s="58" t="s">
        <v>153</v>
      </c>
      <c r="C15" s="57"/>
      <c r="D15" s="57"/>
      <c r="E15" s="55"/>
      <c r="G15" s="24"/>
      <c r="H15" s="24"/>
      <c r="I15" s="24"/>
      <c r="J15" s="24"/>
    </row>
    <row r="16" spans="1:10" ht="26.25" x14ac:dyDescent="0.25">
      <c r="A16" s="55"/>
      <c r="B16" s="56" t="s">
        <v>154</v>
      </c>
      <c r="C16" s="57"/>
      <c r="D16" s="57"/>
      <c r="E16" s="55"/>
      <c r="G16" s="24"/>
      <c r="H16" s="24"/>
      <c r="I16" s="24"/>
      <c r="J16" s="24"/>
    </row>
    <row r="17" spans="1:37" ht="63.75" x14ac:dyDescent="0.25">
      <c r="A17" s="26" t="s">
        <v>155</v>
      </c>
      <c r="B17" s="59" t="s">
        <v>156</v>
      </c>
      <c r="C17" s="59" t="s">
        <v>157</v>
      </c>
      <c r="D17" s="59" t="s">
        <v>158</v>
      </c>
      <c r="E17" s="59" t="s">
        <v>159</v>
      </c>
      <c r="G17" s="24"/>
      <c r="H17" s="24"/>
      <c r="I17" s="24"/>
      <c r="J17" s="24"/>
    </row>
    <row r="18" spans="1:37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</row>
    <row r="19" spans="1:37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37" ht="60" x14ac:dyDescent="0.25">
      <c r="A20" s="30" t="s">
        <v>0</v>
      </c>
      <c r="B20" s="31" t="s">
        <v>1</v>
      </c>
      <c r="C20" s="60" t="s">
        <v>160</v>
      </c>
      <c r="D20" s="32" t="s">
        <v>161</v>
      </c>
      <c r="E20" s="60" t="s">
        <v>162</v>
      </c>
      <c r="F20" s="60" t="s">
        <v>163</v>
      </c>
      <c r="G20" s="60" t="s">
        <v>164</v>
      </c>
      <c r="H20" s="60" t="s">
        <v>165</v>
      </c>
      <c r="I20" s="60" t="s">
        <v>166</v>
      </c>
      <c r="J20" s="32" t="s">
        <v>167</v>
      </c>
      <c r="K20" s="60" t="s">
        <v>168</v>
      </c>
      <c r="L20" s="60" t="s">
        <v>169</v>
      </c>
      <c r="M20" s="60" t="s">
        <v>170</v>
      </c>
      <c r="N20" s="32" t="s">
        <v>171</v>
      </c>
      <c r="O20" s="32" t="s">
        <v>172</v>
      </c>
      <c r="P20" s="60" t="s">
        <v>173</v>
      </c>
      <c r="Q20" s="60" t="s">
        <v>174</v>
      </c>
      <c r="R20" s="60" t="s">
        <v>175</v>
      </c>
      <c r="S20" s="60" t="s">
        <v>176</v>
      </c>
      <c r="T20" s="60" t="s">
        <v>177</v>
      </c>
      <c r="U20" s="60" t="s">
        <v>178</v>
      </c>
      <c r="V20" s="32" t="s">
        <v>179</v>
      </c>
      <c r="W20" s="60" t="s">
        <v>180</v>
      </c>
      <c r="X20" s="60" t="s">
        <v>181</v>
      </c>
      <c r="Y20" s="60" t="s">
        <v>182</v>
      </c>
      <c r="Z20" s="60" t="s">
        <v>183</v>
      </c>
      <c r="AA20" s="61" t="s">
        <v>184</v>
      </c>
      <c r="AB20" s="61" t="s">
        <v>185</v>
      </c>
      <c r="AC20" s="61" t="s">
        <v>186</v>
      </c>
      <c r="AD20" s="61" t="s">
        <v>187</v>
      </c>
      <c r="AE20" s="61" t="s">
        <v>188</v>
      </c>
      <c r="AF20" s="62" t="s">
        <v>55</v>
      </c>
      <c r="AG20" s="36" t="s">
        <v>56</v>
      </c>
      <c r="AH20" s="63" t="s">
        <v>59</v>
      </c>
      <c r="AI20" s="63" t="s">
        <v>66</v>
      </c>
      <c r="AJ20" s="63" t="s">
        <v>70</v>
      </c>
      <c r="AK20" s="63" t="s">
        <v>75</v>
      </c>
    </row>
    <row r="21" spans="1:37" ht="15" customHeight="1" x14ac:dyDescent="0.25">
      <c r="A21" s="38">
        <v>1</v>
      </c>
      <c r="B21" s="39" t="s">
        <v>20</v>
      </c>
      <c r="C21" s="64">
        <v>2</v>
      </c>
      <c r="D21" s="44">
        <f t="shared" ref="D21:D43" si="0">IF(C21=2,1,0)</f>
        <v>1</v>
      </c>
      <c r="E21" s="64">
        <v>1</v>
      </c>
      <c r="F21" s="64">
        <v>1</v>
      </c>
      <c r="G21" s="64">
        <v>1</v>
      </c>
      <c r="H21" s="64">
        <v>2</v>
      </c>
      <c r="I21" s="64">
        <v>2</v>
      </c>
      <c r="J21" s="40">
        <f>IF(I21&gt;=4,1,0)</f>
        <v>0</v>
      </c>
      <c r="K21" s="65">
        <v>0.75</v>
      </c>
      <c r="L21" s="65">
        <v>30</v>
      </c>
      <c r="M21" s="65">
        <v>15</v>
      </c>
      <c r="N21" s="40">
        <f>IF(K21&gt;0,1,0)</f>
        <v>1</v>
      </c>
      <c r="O21" s="40">
        <f>IF((M21/L21)&gt;=0.8,1,0)</f>
        <v>0</v>
      </c>
      <c r="P21" s="65">
        <v>200</v>
      </c>
      <c r="Q21" s="64">
        <v>1</v>
      </c>
      <c r="R21" s="66">
        <v>0</v>
      </c>
      <c r="S21" s="64">
        <v>1</v>
      </c>
      <c r="T21" s="64">
        <v>0</v>
      </c>
      <c r="U21" s="64">
        <v>1</v>
      </c>
      <c r="V21" s="40">
        <f>IF(SUM(U21,T21)=2,1,0)</f>
        <v>0</v>
      </c>
      <c r="W21" s="64">
        <v>1</v>
      </c>
      <c r="X21" s="64">
        <v>3</v>
      </c>
      <c r="Y21" s="64">
        <v>0</v>
      </c>
      <c r="Z21" s="64">
        <v>1</v>
      </c>
      <c r="AA21" s="67">
        <f>SUM(D21,G21,J21,R21)</f>
        <v>2</v>
      </c>
      <c r="AB21" s="45">
        <f>SUM(N21,O21,S21)</f>
        <v>2</v>
      </c>
      <c r="AC21" s="45">
        <f>SUM(Q21,R21,S21)+1</f>
        <v>3</v>
      </c>
      <c r="AD21" s="45">
        <f>SUM(V21,W21)+1</f>
        <v>2</v>
      </c>
      <c r="AE21" s="45">
        <f>X21</f>
        <v>3</v>
      </c>
      <c r="AF21" s="48">
        <f>AVERAGE(AA21:AE21)</f>
        <v>2.4</v>
      </c>
      <c r="AG21" s="45" t="str">
        <f>IF(AF21&lt;1.5,"D",IF(AF21&lt;2.5,"C",IF(AF21&lt;3.5,"B",IF(AF21&lt;=4,"A"))))</f>
        <v>C</v>
      </c>
      <c r="AH21" s="68">
        <f>IF($AG21="A",1,0)</f>
        <v>0</v>
      </c>
      <c r="AI21" s="68">
        <f>IF($AG21="B",1,0)</f>
        <v>0</v>
      </c>
      <c r="AJ21" s="68">
        <f>IF($AG21="C",1,0)</f>
        <v>1</v>
      </c>
      <c r="AK21" s="68">
        <f>IF($AG21="D",1,0)</f>
        <v>0</v>
      </c>
    </row>
    <row r="22" spans="1:37" x14ac:dyDescent="0.25">
      <c r="A22" s="38">
        <v>2</v>
      </c>
      <c r="B22" s="39" t="s">
        <v>24</v>
      </c>
      <c r="C22" s="64">
        <v>0</v>
      </c>
      <c r="D22" s="44">
        <f t="shared" si="0"/>
        <v>0</v>
      </c>
      <c r="E22" s="64">
        <v>1</v>
      </c>
      <c r="F22" s="64">
        <v>0</v>
      </c>
      <c r="G22" s="64">
        <v>1</v>
      </c>
      <c r="H22" s="64">
        <v>1</v>
      </c>
      <c r="I22" s="64">
        <v>0</v>
      </c>
      <c r="J22" s="40">
        <f t="shared" ref="J22:J43" si="1">IF(I22&gt;=4,1,0)</f>
        <v>0</v>
      </c>
      <c r="K22" s="65">
        <v>0</v>
      </c>
      <c r="L22" s="65">
        <v>0</v>
      </c>
      <c r="M22" s="65">
        <v>0</v>
      </c>
      <c r="N22" s="40">
        <f t="shared" ref="N22:N42" si="2">IF(K22&gt;0,1,0)</f>
        <v>0</v>
      </c>
      <c r="O22" s="40">
        <v>0</v>
      </c>
      <c r="P22" s="65">
        <v>0</v>
      </c>
      <c r="Q22" s="64">
        <v>0</v>
      </c>
      <c r="R22" s="66">
        <v>0</v>
      </c>
      <c r="S22" s="64">
        <v>0</v>
      </c>
      <c r="T22" s="64">
        <v>0</v>
      </c>
      <c r="U22" s="64">
        <v>0</v>
      </c>
      <c r="V22" s="40">
        <f t="shared" ref="V22:V43" si="3">IF(SUM(U22,T22)=2,1,0)</f>
        <v>0</v>
      </c>
      <c r="W22" s="64">
        <v>0</v>
      </c>
      <c r="X22" s="64">
        <v>1</v>
      </c>
      <c r="Y22" s="64">
        <v>0</v>
      </c>
      <c r="Z22" s="64">
        <v>0</v>
      </c>
      <c r="AA22" s="67">
        <f t="shared" ref="AA22:AA43" si="4">SUM(D22,G22,J22,R22)</f>
        <v>1</v>
      </c>
      <c r="AB22" s="45">
        <f t="shared" ref="AB22:AB43" si="5">SUM(N22,O22,S22)</f>
        <v>0</v>
      </c>
      <c r="AC22" s="45">
        <f t="shared" ref="AC22:AC43" si="6">SUM(Q22,R22,S22)+1</f>
        <v>1</v>
      </c>
      <c r="AD22" s="45">
        <f t="shared" ref="AD22:AD43" si="7">SUM(V22,W22)+1</f>
        <v>1</v>
      </c>
      <c r="AE22" s="45">
        <f t="shared" ref="AE22:AE43" si="8">X22</f>
        <v>1</v>
      </c>
      <c r="AF22" s="48">
        <f t="shared" ref="AF22:AF43" si="9">AVERAGE(AA22:AE22)</f>
        <v>0.8</v>
      </c>
      <c r="AG22" s="45" t="str">
        <f t="shared" ref="AG22:AG43" si="10">IF(AF22&lt;1.5,"D",IF(AF22&lt;2.5,"C",IF(AF22&lt;3.5,"B",IF(AF22&lt;=4,"A"))))</f>
        <v>D</v>
      </c>
      <c r="AH22" s="68">
        <f t="shared" ref="AH22:AH43" si="11">IF($AG22="A",1,0)</f>
        <v>0</v>
      </c>
      <c r="AI22" s="68">
        <f t="shared" ref="AI22:AI43" si="12">IF($AG22="B",1,0)</f>
        <v>0</v>
      </c>
      <c r="AJ22" s="68">
        <f t="shared" ref="AJ22:AJ43" si="13">IF($AG22="C",1,0)</f>
        <v>0</v>
      </c>
      <c r="AK22" s="68">
        <f t="shared" ref="AK22:AK43" si="14">IF($AG22="D",1,0)</f>
        <v>1</v>
      </c>
    </row>
    <row r="23" spans="1:37" x14ac:dyDescent="0.25">
      <c r="A23" s="38">
        <v>3</v>
      </c>
      <c r="B23" s="39" t="s">
        <v>26</v>
      </c>
      <c r="C23" s="64">
        <v>1</v>
      </c>
      <c r="D23" s="44">
        <f t="shared" si="0"/>
        <v>0</v>
      </c>
      <c r="E23" s="64">
        <v>1</v>
      </c>
      <c r="F23" s="64">
        <v>1</v>
      </c>
      <c r="G23" s="64">
        <v>1</v>
      </c>
      <c r="H23" s="64">
        <v>2</v>
      </c>
      <c r="I23" s="64">
        <v>4</v>
      </c>
      <c r="J23" s="40">
        <f t="shared" si="1"/>
        <v>1</v>
      </c>
      <c r="K23" s="65">
        <v>0.5</v>
      </c>
      <c r="L23" s="65">
        <v>11</v>
      </c>
      <c r="M23" s="65">
        <v>5.5</v>
      </c>
      <c r="N23" s="40">
        <f t="shared" si="2"/>
        <v>1</v>
      </c>
      <c r="O23" s="40">
        <f t="shared" ref="O23:O43" si="15">IF((M23/L23)&gt;=0.8,1,0)</f>
        <v>0</v>
      </c>
      <c r="P23" s="65">
        <v>122.26</v>
      </c>
      <c r="Q23" s="64">
        <v>0</v>
      </c>
      <c r="R23" s="66">
        <v>1</v>
      </c>
      <c r="S23" s="64">
        <v>0</v>
      </c>
      <c r="T23" s="64">
        <v>1</v>
      </c>
      <c r="U23" s="64">
        <v>1</v>
      </c>
      <c r="V23" s="40">
        <f t="shared" si="3"/>
        <v>1</v>
      </c>
      <c r="W23" s="64">
        <v>1</v>
      </c>
      <c r="X23" s="64">
        <v>3</v>
      </c>
      <c r="Y23" s="64">
        <v>1</v>
      </c>
      <c r="Z23" s="64">
        <v>1</v>
      </c>
      <c r="AA23" s="67">
        <f t="shared" si="4"/>
        <v>3</v>
      </c>
      <c r="AB23" s="45">
        <f t="shared" si="5"/>
        <v>1</v>
      </c>
      <c r="AC23" s="45">
        <f t="shared" si="6"/>
        <v>2</v>
      </c>
      <c r="AD23" s="45">
        <f t="shared" si="7"/>
        <v>3</v>
      </c>
      <c r="AE23" s="45">
        <f t="shared" si="8"/>
        <v>3</v>
      </c>
      <c r="AF23" s="48">
        <f t="shared" si="9"/>
        <v>2.4</v>
      </c>
      <c r="AG23" s="45" t="str">
        <f t="shared" si="10"/>
        <v>C</v>
      </c>
      <c r="AH23" s="68">
        <f t="shared" si="11"/>
        <v>0</v>
      </c>
      <c r="AI23" s="68">
        <f t="shared" si="12"/>
        <v>0</v>
      </c>
      <c r="AJ23" s="68">
        <f t="shared" si="13"/>
        <v>1</v>
      </c>
      <c r="AK23" s="68">
        <f t="shared" si="14"/>
        <v>0</v>
      </c>
    </row>
    <row r="24" spans="1:37" x14ac:dyDescent="0.25">
      <c r="A24" s="38">
        <v>4</v>
      </c>
      <c r="B24" s="39" t="s">
        <v>28</v>
      </c>
      <c r="C24" s="64">
        <v>1</v>
      </c>
      <c r="D24" s="44">
        <f t="shared" si="0"/>
        <v>0</v>
      </c>
      <c r="E24" s="64">
        <v>1</v>
      </c>
      <c r="F24" s="64">
        <v>1</v>
      </c>
      <c r="G24" s="64">
        <v>1</v>
      </c>
      <c r="H24" s="64">
        <v>2</v>
      </c>
      <c r="I24" s="64">
        <v>1</v>
      </c>
      <c r="J24" s="40">
        <f t="shared" si="1"/>
        <v>0</v>
      </c>
      <c r="K24" s="65">
        <v>3</v>
      </c>
      <c r="L24" s="65">
        <v>90</v>
      </c>
      <c r="M24" s="65">
        <v>72</v>
      </c>
      <c r="N24" s="40">
        <f t="shared" si="2"/>
        <v>1</v>
      </c>
      <c r="O24" s="40">
        <f t="shared" si="15"/>
        <v>1</v>
      </c>
      <c r="P24" s="65">
        <v>150</v>
      </c>
      <c r="Q24" s="64">
        <v>0</v>
      </c>
      <c r="R24" s="66">
        <v>1</v>
      </c>
      <c r="S24" s="64">
        <v>0</v>
      </c>
      <c r="T24" s="64">
        <v>1</v>
      </c>
      <c r="U24" s="64">
        <v>1</v>
      </c>
      <c r="V24" s="40">
        <f t="shared" si="3"/>
        <v>1</v>
      </c>
      <c r="W24" s="64">
        <v>1</v>
      </c>
      <c r="X24" s="64">
        <v>3</v>
      </c>
      <c r="Y24" s="64">
        <v>1</v>
      </c>
      <c r="Z24" s="64">
        <v>0</v>
      </c>
      <c r="AA24" s="67">
        <f t="shared" si="4"/>
        <v>2</v>
      </c>
      <c r="AB24" s="45">
        <f t="shared" si="5"/>
        <v>2</v>
      </c>
      <c r="AC24" s="45">
        <f t="shared" si="6"/>
        <v>2</v>
      </c>
      <c r="AD24" s="45">
        <f t="shared" si="7"/>
        <v>3</v>
      </c>
      <c r="AE24" s="45">
        <f t="shared" si="8"/>
        <v>3</v>
      </c>
      <c r="AF24" s="48">
        <f t="shared" si="9"/>
        <v>2.4</v>
      </c>
      <c r="AG24" s="45" t="str">
        <f t="shared" si="10"/>
        <v>C</v>
      </c>
      <c r="AH24" s="68">
        <f t="shared" si="11"/>
        <v>0</v>
      </c>
      <c r="AI24" s="68">
        <f t="shared" si="12"/>
        <v>0</v>
      </c>
      <c r="AJ24" s="68">
        <f t="shared" si="13"/>
        <v>1</v>
      </c>
      <c r="AK24" s="68">
        <f t="shared" si="14"/>
        <v>0</v>
      </c>
    </row>
    <row r="25" spans="1:37" x14ac:dyDescent="0.25">
      <c r="A25" s="38">
        <v>5</v>
      </c>
      <c r="B25" s="39" t="s">
        <v>30</v>
      </c>
      <c r="C25" s="64">
        <v>1</v>
      </c>
      <c r="D25" s="44">
        <f t="shared" si="0"/>
        <v>0</v>
      </c>
      <c r="E25" s="64">
        <v>1</v>
      </c>
      <c r="F25" s="64">
        <v>1</v>
      </c>
      <c r="G25" s="64">
        <v>1</v>
      </c>
      <c r="H25" s="64">
        <v>1</v>
      </c>
      <c r="I25" s="64">
        <v>0</v>
      </c>
      <c r="J25" s="40">
        <f t="shared" si="1"/>
        <v>0</v>
      </c>
      <c r="K25" s="65">
        <v>1</v>
      </c>
      <c r="L25" s="65">
        <v>32</v>
      </c>
      <c r="M25" s="65">
        <v>1</v>
      </c>
      <c r="N25" s="40">
        <f t="shared" si="2"/>
        <v>1</v>
      </c>
      <c r="O25" s="40">
        <f t="shared" si="15"/>
        <v>0</v>
      </c>
      <c r="P25" s="65">
        <v>0</v>
      </c>
      <c r="Q25" s="64">
        <v>1</v>
      </c>
      <c r="R25" s="66">
        <v>1</v>
      </c>
      <c r="S25" s="64">
        <v>0</v>
      </c>
      <c r="T25" s="64">
        <v>0</v>
      </c>
      <c r="U25" s="64">
        <v>1</v>
      </c>
      <c r="V25" s="40">
        <f t="shared" si="3"/>
        <v>0</v>
      </c>
      <c r="W25" s="64">
        <v>1</v>
      </c>
      <c r="X25" s="64">
        <v>3</v>
      </c>
      <c r="Y25" s="64">
        <v>0</v>
      </c>
      <c r="Z25" s="64">
        <v>1</v>
      </c>
      <c r="AA25" s="67">
        <f t="shared" si="4"/>
        <v>2</v>
      </c>
      <c r="AB25" s="45">
        <f t="shared" si="5"/>
        <v>1</v>
      </c>
      <c r="AC25" s="45">
        <f t="shared" si="6"/>
        <v>3</v>
      </c>
      <c r="AD25" s="45">
        <f t="shared" si="7"/>
        <v>2</v>
      </c>
      <c r="AE25" s="45">
        <f t="shared" si="8"/>
        <v>3</v>
      </c>
      <c r="AF25" s="48">
        <f t="shared" si="9"/>
        <v>2.2000000000000002</v>
      </c>
      <c r="AG25" s="45" t="str">
        <f t="shared" si="10"/>
        <v>C</v>
      </c>
      <c r="AH25" s="68">
        <f t="shared" si="11"/>
        <v>0</v>
      </c>
      <c r="AI25" s="68">
        <f t="shared" si="12"/>
        <v>0</v>
      </c>
      <c r="AJ25" s="68">
        <f t="shared" si="13"/>
        <v>1</v>
      </c>
      <c r="AK25" s="68">
        <f t="shared" si="14"/>
        <v>0</v>
      </c>
    </row>
    <row r="26" spans="1:37" x14ac:dyDescent="0.25">
      <c r="A26" s="38">
        <v>7</v>
      </c>
      <c r="B26" s="39" t="s">
        <v>31</v>
      </c>
      <c r="C26" s="64">
        <v>0</v>
      </c>
      <c r="D26" s="44">
        <f t="shared" si="0"/>
        <v>0</v>
      </c>
      <c r="E26" s="64">
        <v>1</v>
      </c>
      <c r="F26" s="64">
        <v>0</v>
      </c>
      <c r="G26" s="64">
        <v>0</v>
      </c>
      <c r="H26" s="64">
        <v>1</v>
      </c>
      <c r="I26" s="64">
        <v>1</v>
      </c>
      <c r="J26" s="40">
        <f t="shared" si="1"/>
        <v>0</v>
      </c>
      <c r="K26" s="65">
        <v>0</v>
      </c>
      <c r="L26" s="65">
        <v>0</v>
      </c>
      <c r="M26" s="65">
        <v>0</v>
      </c>
      <c r="N26" s="40">
        <f t="shared" si="2"/>
        <v>0</v>
      </c>
      <c r="O26" s="40">
        <v>0</v>
      </c>
      <c r="P26" s="65">
        <v>0</v>
      </c>
      <c r="Q26" s="64">
        <v>0</v>
      </c>
      <c r="R26" s="66">
        <v>0</v>
      </c>
      <c r="S26" s="64">
        <v>0</v>
      </c>
      <c r="T26" s="64">
        <v>1</v>
      </c>
      <c r="U26" s="64">
        <v>1</v>
      </c>
      <c r="V26" s="40">
        <f t="shared" si="3"/>
        <v>1</v>
      </c>
      <c r="W26" s="64">
        <v>0</v>
      </c>
      <c r="X26" s="64">
        <v>3</v>
      </c>
      <c r="Y26" s="64">
        <v>0</v>
      </c>
      <c r="Z26" s="64">
        <v>0</v>
      </c>
      <c r="AA26" s="67">
        <f t="shared" si="4"/>
        <v>0</v>
      </c>
      <c r="AB26" s="45">
        <f t="shared" si="5"/>
        <v>0</v>
      </c>
      <c r="AC26" s="45">
        <f t="shared" si="6"/>
        <v>1</v>
      </c>
      <c r="AD26" s="45">
        <f t="shared" si="7"/>
        <v>2</v>
      </c>
      <c r="AE26" s="45">
        <f t="shared" si="8"/>
        <v>3</v>
      </c>
      <c r="AF26" s="48">
        <f t="shared" si="9"/>
        <v>1.2</v>
      </c>
      <c r="AG26" s="45" t="str">
        <f t="shared" si="10"/>
        <v>D</v>
      </c>
      <c r="AH26" s="68">
        <f t="shared" si="11"/>
        <v>0</v>
      </c>
      <c r="AI26" s="68">
        <f t="shared" si="12"/>
        <v>0</v>
      </c>
      <c r="AJ26" s="68">
        <f t="shared" si="13"/>
        <v>0</v>
      </c>
      <c r="AK26" s="68">
        <f t="shared" si="14"/>
        <v>1</v>
      </c>
    </row>
    <row r="27" spans="1:37" x14ac:dyDescent="0.25">
      <c r="A27" s="38">
        <v>8</v>
      </c>
      <c r="B27" s="39" t="s">
        <v>34</v>
      </c>
      <c r="C27" s="64">
        <v>2</v>
      </c>
      <c r="D27" s="44">
        <f t="shared" si="0"/>
        <v>1</v>
      </c>
      <c r="E27" s="64">
        <v>1</v>
      </c>
      <c r="F27" s="64">
        <v>1</v>
      </c>
      <c r="G27" s="64">
        <v>1</v>
      </c>
      <c r="H27" s="64">
        <v>2</v>
      </c>
      <c r="I27" s="64">
        <v>2</v>
      </c>
      <c r="J27" s="40">
        <f t="shared" si="1"/>
        <v>0</v>
      </c>
      <c r="K27" s="65">
        <v>0.5</v>
      </c>
      <c r="L27" s="65">
        <v>35</v>
      </c>
      <c r="M27" s="65">
        <v>0</v>
      </c>
      <c r="N27" s="40">
        <f t="shared" si="2"/>
        <v>1</v>
      </c>
      <c r="O27" s="40">
        <f t="shared" si="15"/>
        <v>0</v>
      </c>
      <c r="P27" s="65">
        <v>0</v>
      </c>
      <c r="Q27" s="64">
        <v>0</v>
      </c>
      <c r="R27" s="66">
        <v>0</v>
      </c>
      <c r="S27" s="64">
        <v>0</v>
      </c>
      <c r="T27" s="64">
        <v>1</v>
      </c>
      <c r="U27" s="64">
        <v>1</v>
      </c>
      <c r="V27" s="40">
        <f t="shared" si="3"/>
        <v>1</v>
      </c>
      <c r="W27" s="64">
        <v>1</v>
      </c>
      <c r="X27" s="64">
        <v>3</v>
      </c>
      <c r="Y27" s="64">
        <v>1</v>
      </c>
      <c r="Z27" s="64">
        <v>0</v>
      </c>
      <c r="AA27" s="67">
        <f t="shared" si="4"/>
        <v>2</v>
      </c>
      <c r="AB27" s="45">
        <f t="shared" si="5"/>
        <v>1</v>
      </c>
      <c r="AC27" s="45">
        <f t="shared" si="6"/>
        <v>1</v>
      </c>
      <c r="AD27" s="45">
        <f t="shared" si="7"/>
        <v>3</v>
      </c>
      <c r="AE27" s="45">
        <f t="shared" si="8"/>
        <v>3</v>
      </c>
      <c r="AF27" s="48">
        <f t="shared" si="9"/>
        <v>2</v>
      </c>
      <c r="AG27" s="45" t="str">
        <f t="shared" si="10"/>
        <v>C</v>
      </c>
      <c r="AH27" s="68">
        <f t="shared" si="11"/>
        <v>0</v>
      </c>
      <c r="AI27" s="68">
        <f t="shared" si="12"/>
        <v>0</v>
      </c>
      <c r="AJ27" s="68">
        <f t="shared" si="13"/>
        <v>1</v>
      </c>
      <c r="AK27" s="68">
        <f t="shared" si="14"/>
        <v>0</v>
      </c>
    </row>
    <row r="28" spans="1:37" x14ac:dyDescent="0.25">
      <c r="A28" s="38">
        <v>9</v>
      </c>
      <c r="B28" s="39" t="s">
        <v>35</v>
      </c>
      <c r="C28" s="64">
        <v>0</v>
      </c>
      <c r="D28" s="44">
        <f t="shared" si="0"/>
        <v>0</v>
      </c>
      <c r="E28" s="64">
        <v>1</v>
      </c>
      <c r="F28" s="64">
        <v>0</v>
      </c>
      <c r="G28" s="64">
        <v>1</v>
      </c>
      <c r="H28" s="64">
        <v>2</v>
      </c>
      <c r="I28" s="64">
        <v>8</v>
      </c>
      <c r="J28" s="40">
        <f t="shared" si="1"/>
        <v>1</v>
      </c>
      <c r="K28" s="65">
        <v>1</v>
      </c>
      <c r="L28" s="65">
        <v>30</v>
      </c>
      <c r="M28" s="65">
        <v>6</v>
      </c>
      <c r="N28" s="40">
        <f t="shared" si="2"/>
        <v>1</v>
      </c>
      <c r="O28" s="40">
        <f t="shared" si="15"/>
        <v>0</v>
      </c>
      <c r="P28" s="65">
        <v>380</v>
      </c>
      <c r="Q28" s="64">
        <v>0</v>
      </c>
      <c r="R28" s="66">
        <v>1</v>
      </c>
      <c r="S28" s="64">
        <v>1</v>
      </c>
      <c r="T28" s="64">
        <v>1</v>
      </c>
      <c r="U28" s="64">
        <v>1</v>
      </c>
      <c r="V28" s="40">
        <f t="shared" si="3"/>
        <v>1</v>
      </c>
      <c r="W28" s="64">
        <v>0</v>
      </c>
      <c r="X28" s="64">
        <v>4</v>
      </c>
      <c r="Y28" s="64">
        <v>0</v>
      </c>
      <c r="Z28" s="64">
        <v>0</v>
      </c>
      <c r="AA28" s="67">
        <f t="shared" si="4"/>
        <v>3</v>
      </c>
      <c r="AB28" s="45">
        <f t="shared" si="5"/>
        <v>2</v>
      </c>
      <c r="AC28" s="45">
        <f t="shared" si="6"/>
        <v>3</v>
      </c>
      <c r="AD28" s="45">
        <f t="shared" si="7"/>
        <v>2</v>
      </c>
      <c r="AE28" s="45">
        <f t="shared" si="8"/>
        <v>4</v>
      </c>
      <c r="AF28" s="48">
        <f t="shared" si="9"/>
        <v>2.8</v>
      </c>
      <c r="AG28" s="45" t="str">
        <f t="shared" si="10"/>
        <v>B</v>
      </c>
      <c r="AH28" s="68">
        <f t="shared" si="11"/>
        <v>0</v>
      </c>
      <c r="AI28" s="68">
        <f t="shared" si="12"/>
        <v>1</v>
      </c>
      <c r="AJ28" s="68">
        <f t="shared" si="13"/>
        <v>0</v>
      </c>
      <c r="AK28" s="68">
        <f t="shared" si="14"/>
        <v>0</v>
      </c>
    </row>
    <row r="29" spans="1:37" x14ac:dyDescent="0.25">
      <c r="A29" s="38">
        <v>10</v>
      </c>
      <c r="B29" s="39" t="s">
        <v>36</v>
      </c>
      <c r="C29" s="64">
        <v>0</v>
      </c>
      <c r="D29" s="44">
        <f t="shared" si="0"/>
        <v>0</v>
      </c>
      <c r="E29" s="64">
        <v>1</v>
      </c>
      <c r="F29" s="64">
        <v>0</v>
      </c>
      <c r="G29" s="64">
        <v>1</v>
      </c>
      <c r="H29" s="64">
        <v>2</v>
      </c>
      <c r="I29" s="64">
        <v>8</v>
      </c>
      <c r="J29" s="40">
        <f t="shared" si="1"/>
        <v>1</v>
      </c>
      <c r="K29" s="65">
        <v>1</v>
      </c>
      <c r="L29" s="65">
        <v>30</v>
      </c>
      <c r="M29" s="65">
        <v>6</v>
      </c>
      <c r="N29" s="40">
        <f t="shared" si="2"/>
        <v>1</v>
      </c>
      <c r="O29" s="40">
        <f t="shared" si="15"/>
        <v>0</v>
      </c>
      <c r="P29" s="65">
        <v>380</v>
      </c>
      <c r="Q29" s="64">
        <v>0</v>
      </c>
      <c r="R29" s="66">
        <v>1</v>
      </c>
      <c r="S29" s="64">
        <v>1</v>
      </c>
      <c r="T29" s="64">
        <v>1</v>
      </c>
      <c r="U29" s="64">
        <v>1</v>
      </c>
      <c r="V29" s="40">
        <f t="shared" si="3"/>
        <v>1</v>
      </c>
      <c r="W29" s="64">
        <v>0</v>
      </c>
      <c r="X29" s="64">
        <v>4</v>
      </c>
      <c r="Y29" s="64">
        <v>0</v>
      </c>
      <c r="Z29" s="64">
        <v>0</v>
      </c>
      <c r="AA29" s="67">
        <f t="shared" si="4"/>
        <v>3</v>
      </c>
      <c r="AB29" s="45">
        <f t="shared" si="5"/>
        <v>2</v>
      </c>
      <c r="AC29" s="45">
        <f t="shared" si="6"/>
        <v>3</v>
      </c>
      <c r="AD29" s="45">
        <f t="shared" si="7"/>
        <v>2</v>
      </c>
      <c r="AE29" s="45">
        <f t="shared" si="8"/>
        <v>4</v>
      </c>
      <c r="AF29" s="48">
        <f t="shared" si="9"/>
        <v>2.8</v>
      </c>
      <c r="AG29" s="45" t="str">
        <f t="shared" si="10"/>
        <v>B</v>
      </c>
      <c r="AH29" s="68">
        <f t="shared" si="11"/>
        <v>0</v>
      </c>
      <c r="AI29" s="68">
        <f t="shared" si="12"/>
        <v>1</v>
      </c>
      <c r="AJ29" s="68">
        <f t="shared" si="13"/>
        <v>0</v>
      </c>
      <c r="AK29" s="68">
        <f t="shared" si="14"/>
        <v>0</v>
      </c>
    </row>
    <row r="30" spans="1:37" x14ac:dyDescent="0.25">
      <c r="A30" s="38">
        <v>11</v>
      </c>
      <c r="B30" s="39" t="s">
        <v>130</v>
      </c>
      <c r="C30" s="64">
        <v>1</v>
      </c>
      <c r="D30" s="44">
        <f t="shared" si="0"/>
        <v>0</v>
      </c>
      <c r="E30" s="64">
        <v>1</v>
      </c>
      <c r="F30" s="64">
        <v>1</v>
      </c>
      <c r="G30" s="64">
        <v>1</v>
      </c>
      <c r="H30" s="64">
        <v>3</v>
      </c>
      <c r="I30" s="64">
        <v>3</v>
      </c>
      <c r="J30" s="40">
        <f t="shared" si="1"/>
        <v>0</v>
      </c>
      <c r="K30" s="65">
        <v>1.0900000000000001</v>
      </c>
      <c r="L30" s="65">
        <v>201.65</v>
      </c>
      <c r="M30" s="65">
        <v>190</v>
      </c>
      <c r="N30" s="40">
        <f t="shared" si="2"/>
        <v>1</v>
      </c>
      <c r="O30" s="40">
        <f t="shared" si="15"/>
        <v>1</v>
      </c>
      <c r="P30" s="65">
        <v>750</v>
      </c>
      <c r="Q30" s="64">
        <v>0</v>
      </c>
      <c r="R30" s="66">
        <v>1</v>
      </c>
      <c r="S30" s="64">
        <v>0</v>
      </c>
      <c r="T30" s="64">
        <v>1</v>
      </c>
      <c r="U30" s="64">
        <v>1</v>
      </c>
      <c r="V30" s="40">
        <f t="shared" si="3"/>
        <v>1</v>
      </c>
      <c r="W30" s="64">
        <v>1</v>
      </c>
      <c r="X30" s="64">
        <v>3</v>
      </c>
      <c r="Y30" s="64">
        <v>1</v>
      </c>
      <c r="Z30" s="64">
        <v>1</v>
      </c>
      <c r="AA30" s="67">
        <f t="shared" si="4"/>
        <v>2</v>
      </c>
      <c r="AB30" s="45">
        <f t="shared" si="5"/>
        <v>2</v>
      </c>
      <c r="AC30" s="45">
        <f t="shared" si="6"/>
        <v>2</v>
      </c>
      <c r="AD30" s="45">
        <f t="shared" si="7"/>
        <v>3</v>
      </c>
      <c r="AE30" s="45">
        <f t="shared" si="8"/>
        <v>3</v>
      </c>
      <c r="AF30" s="48">
        <f t="shared" si="9"/>
        <v>2.4</v>
      </c>
      <c r="AG30" s="45" t="str">
        <f t="shared" si="10"/>
        <v>C</v>
      </c>
      <c r="AH30" s="68">
        <f t="shared" si="11"/>
        <v>0</v>
      </c>
      <c r="AI30" s="68">
        <f t="shared" si="12"/>
        <v>0</v>
      </c>
      <c r="AJ30" s="68">
        <f t="shared" si="13"/>
        <v>1</v>
      </c>
      <c r="AK30" s="68">
        <f t="shared" si="14"/>
        <v>0</v>
      </c>
    </row>
    <row r="31" spans="1:37" x14ac:dyDescent="0.25">
      <c r="A31" s="38">
        <v>12</v>
      </c>
      <c r="B31" s="39" t="s">
        <v>39</v>
      </c>
      <c r="C31" s="64">
        <v>0</v>
      </c>
      <c r="D31" s="44">
        <f t="shared" si="0"/>
        <v>0</v>
      </c>
      <c r="E31" s="64">
        <v>1</v>
      </c>
      <c r="F31" s="64">
        <v>1</v>
      </c>
      <c r="G31" s="64">
        <v>0</v>
      </c>
      <c r="H31" s="64">
        <v>1</v>
      </c>
      <c r="I31" s="64">
        <v>0</v>
      </c>
      <c r="J31" s="40">
        <f t="shared" si="1"/>
        <v>0</v>
      </c>
      <c r="K31" s="65">
        <v>0.5</v>
      </c>
      <c r="L31" s="65">
        <v>45</v>
      </c>
      <c r="M31" s="65">
        <v>20</v>
      </c>
      <c r="N31" s="40">
        <f t="shared" si="2"/>
        <v>1</v>
      </c>
      <c r="O31" s="40">
        <f t="shared" si="15"/>
        <v>0</v>
      </c>
      <c r="P31" s="65">
        <v>700</v>
      </c>
      <c r="Q31" s="64">
        <v>0</v>
      </c>
      <c r="R31" s="66">
        <v>0</v>
      </c>
      <c r="S31" s="64">
        <v>1</v>
      </c>
      <c r="T31" s="64">
        <v>0</v>
      </c>
      <c r="U31" s="64">
        <v>0</v>
      </c>
      <c r="V31" s="40">
        <f t="shared" si="3"/>
        <v>0</v>
      </c>
      <c r="W31" s="64">
        <v>0</v>
      </c>
      <c r="X31" s="64">
        <v>3</v>
      </c>
      <c r="Y31" s="64">
        <v>1</v>
      </c>
      <c r="Z31" s="64">
        <v>1</v>
      </c>
      <c r="AA31" s="67">
        <f t="shared" si="4"/>
        <v>0</v>
      </c>
      <c r="AB31" s="45">
        <f t="shared" si="5"/>
        <v>2</v>
      </c>
      <c r="AC31" s="45">
        <f t="shared" si="6"/>
        <v>2</v>
      </c>
      <c r="AD31" s="45">
        <f t="shared" si="7"/>
        <v>1</v>
      </c>
      <c r="AE31" s="45">
        <f t="shared" si="8"/>
        <v>3</v>
      </c>
      <c r="AF31" s="48">
        <f t="shared" si="9"/>
        <v>1.6</v>
      </c>
      <c r="AG31" s="45" t="str">
        <f t="shared" si="10"/>
        <v>C</v>
      </c>
      <c r="AH31" s="68">
        <f t="shared" si="11"/>
        <v>0</v>
      </c>
      <c r="AI31" s="68">
        <f t="shared" si="12"/>
        <v>0</v>
      </c>
      <c r="AJ31" s="68">
        <f t="shared" si="13"/>
        <v>1</v>
      </c>
      <c r="AK31" s="68">
        <f t="shared" si="14"/>
        <v>0</v>
      </c>
    </row>
    <row r="32" spans="1:37" x14ac:dyDescent="0.25">
      <c r="A32" s="38">
        <v>13</v>
      </c>
      <c r="B32" s="39" t="s">
        <v>40</v>
      </c>
      <c r="C32" s="64">
        <v>0</v>
      </c>
      <c r="D32" s="44">
        <f t="shared" si="0"/>
        <v>0</v>
      </c>
      <c r="E32" s="64">
        <v>1</v>
      </c>
      <c r="F32" s="64">
        <v>0</v>
      </c>
      <c r="G32" s="64">
        <v>1</v>
      </c>
      <c r="H32" s="64">
        <v>1</v>
      </c>
      <c r="I32" s="64">
        <v>0</v>
      </c>
      <c r="J32" s="40">
        <f t="shared" si="1"/>
        <v>0</v>
      </c>
      <c r="K32" s="65">
        <v>0</v>
      </c>
      <c r="L32" s="65">
        <v>0</v>
      </c>
      <c r="M32" s="65">
        <v>0</v>
      </c>
      <c r="N32" s="40">
        <f t="shared" si="2"/>
        <v>0</v>
      </c>
      <c r="O32" s="40">
        <v>0</v>
      </c>
      <c r="P32" s="65">
        <v>0</v>
      </c>
      <c r="Q32" s="64">
        <v>0</v>
      </c>
      <c r="R32" s="66">
        <v>0</v>
      </c>
      <c r="S32" s="64">
        <v>0</v>
      </c>
      <c r="T32" s="64">
        <v>0</v>
      </c>
      <c r="U32" s="64">
        <v>0</v>
      </c>
      <c r="V32" s="40">
        <f t="shared" si="3"/>
        <v>0</v>
      </c>
      <c r="W32" s="64">
        <v>0</v>
      </c>
      <c r="X32" s="64">
        <v>3</v>
      </c>
      <c r="Y32" s="64">
        <v>0</v>
      </c>
      <c r="Z32" s="64">
        <v>1</v>
      </c>
      <c r="AA32" s="67">
        <f t="shared" si="4"/>
        <v>1</v>
      </c>
      <c r="AB32" s="45">
        <f t="shared" si="5"/>
        <v>0</v>
      </c>
      <c r="AC32" s="45">
        <f t="shared" si="6"/>
        <v>1</v>
      </c>
      <c r="AD32" s="45">
        <f t="shared" si="7"/>
        <v>1</v>
      </c>
      <c r="AE32" s="45">
        <f t="shared" si="8"/>
        <v>3</v>
      </c>
      <c r="AF32" s="48">
        <f t="shared" si="9"/>
        <v>1.2</v>
      </c>
      <c r="AG32" s="45" t="str">
        <f t="shared" si="10"/>
        <v>D</v>
      </c>
      <c r="AH32" s="68">
        <f t="shared" si="11"/>
        <v>0</v>
      </c>
      <c r="AI32" s="68">
        <f t="shared" si="12"/>
        <v>0</v>
      </c>
      <c r="AJ32" s="68">
        <f t="shared" si="13"/>
        <v>0</v>
      </c>
      <c r="AK32" s="68">
        <f t="shared" si="14"/>
        <v>1</v>
      </c>
    </row>
    <row r="33" spans="1:37" x14ac:dyDescent="0.25">
      <c r="A33" s="38">
        <v>14</v>
      </c>
      <c r="B33" s="39" t="s">
        <v>41</v>
      </c>
      <c r="C33" s="64">
        <v>0</v>
      </c>
      <c r="D33" s="44">
        <f t="shared" si="0"/>
        <v>0</v>
      </c>
      <c r="E33" s="64">
        <v>1</v>
      </c>
      <c r="F33" s="64">
        <v>1</v>
      </c>
      <c r="G33" s="64">
        <v>1</v>
      </c>
      <c r="H33" s="64">
        <v>2</v>
      </c>
      <c r="I33" s="64">
        <v>2</v>
      </c>
      <c r="J33" s="40">
        <f t="shared" si="1"/>
        <v>0</v>
      </c>
      <c r="K33" s="65">
        <v>1</v>
      </c>
      <c r="L33" s="65">
        <v>27</v>
      </c>
      <c r="M33" s="65">
        <v>20</v>
      </c>
      <c r="N33" s="40">
        <f t="shared" si="2"/>
        <v>1</v>
      </c>
      <c r="O33" s="40">
        <f t="shared" si="15"/>
        <v>0</v>
      </c>
      <c r="P33" s="65">
        <v>0</v>
      </c>
      <c r="Q33" s="64">
        <v>0</v>
      </c>
      <c r="R33" s="66">
        <v>1</v>
      </c>
      <c r="S33" s="64">
        <v>0</v>
      </c>
      <c r="T33" s="64">
        <v>1</v>
      </c>
      <c r="U33" s="64">
        <v>1</v>
      </c>
      <c r="V33" s="40">
        <f t="shared" si="3"/>
        <v>1</v>
      </c>
      <c r="W33" s="64">
        <v>1</v>
      </c>
      <c r="X33" s="64">
        <v>3</v>
      </c>
      <c r="Y33" s="64">
        <v>0</v>
      </c>
      <c r="Z33" s="64">
        <v>0</v>
      </c>
      <c r="AA33" s="67">
        <f t="shared" si="4"/>
        <v>2</v>
      </c>
      <c r="AB33" s="45">
        <f t="shared" si="5"/>
        <v>1</v>
      </c>
      <c r="AC33" s="45">
        <f t="shared" si="6"/>
        <v>2</v>
      </c>
      <c r="AD33" s="45">
        <f t="shared" si="7"/>
        <v>3</v>
      </c>
      <c r="AE33" s="45">
        <f t="shared" si="8"/>
        <v>3</v>
      </c>
      <c r="AF33" s="48">
        <f t="shared" si="9"/>
        <v>2.2000000000000002</v>
      </c>
      <c r="AG33" s="45" t="str">
        <f t="shared" si="10"/>
        <v>C</v>
      </c>
      <c r="AH33" s="68">
        <f t="shared" si="11"/>
        <v>0</v>
      </c>
      <c r="AI33" s="68">
        <f t="shared" si="12"/>
        <v>0</v>
      </c>
      <c r="AJ33" s="68">
        <f t="shared" si="13"/>
        <v>1</v>
      </c>
      <c r="AK33" s="68">
        <f t="shared" si="14"/>
        <v>0</v>
      </c>
    </row>
    <row r="34" spans="1:37" x14ac:dyDescent="0.25">
      <c r="A34" s="38">
        <v>15</v>
      </c>
      <c r="B34" s="39" t="s">
        <v>42</v>
      </c>
      <c r="C34" s="64">
        <v>2</v>
      </c>
      <c r="D34" s="44">
        <f t="shared" si="0"/>
        <v>1</v>
      </c>
      <c r="E34" s="64">
        <v>1</v>
      </c>
      <c r="F34" s="64">
        <v>1</v>
      </c>
      <c r="G34" s="64">
        <v>0</v>
      </c>
      <c r="H34" s="64">
        <v>2</v>
      </c>
      <c r="I34" s="64">
        <v>0</v>
      </c>
      <c r="J34" s="40">
        <f t="shared" si="1"/>
        <v>0</v>
      </c>
      <c r="K34" s="65">
        <v>0.75</v>
      </c>
      <c r="L34" s="65">
        <v>33.75</v>
      </c>
      <c r="M34" s="65">
        <v>20</v>
      </c>
      <c r="N34" s="40">
        <f t="shared" si="2"/>
        <v>1</v>
      </c>
      <c r="O34" s="40">
        <f t="shared" si="15"/>
        <v>0</v>
      </c>
      <c r="P34" s="65">
        <v>150</v>
      </c>
      <c r="Q34" s="64">
        <v>0</v>
      </c>
      <c r="R34" s="66">
        <v>0</v>
      </c>
      <c r="S34" s="64">
        <v>0</v>
      </c>
      <c r="T34" s="64">
        <v>1</v>
      </c>
      <c r="U34" s="64">
        <v>1</v>
      </c>
      <c r="V34" s="40">
        <f t="shared" si="3"/>
        <v>1</v>
      </c>
      <c r="W34" s="64">
        <v>1</v>
      </c>
      <c r="X34" s="64">
        <v>4</v>
      </c>
      <c r="Y34" s="64">
        <v>0</v>
      </c>
      <c r="Z34" s="64">
        <v>1</v>
      </c>
      <c r="AA34" s="67">
        <f t="shared" si="4"/>
        <v>1</v>
      </c>
      <c r="AB34" s="45">
        <f t="shared" si="5"/>
        <v>1</v>
      </c>
      <c r="AC34" s="45">
        <f t="shared" si="6"/>
        <v>1</v>
      </c>
      <c r="AD34" s="45">
        <f t="shared" si="7"/>
        <v>3</v>
      </c>
      <c r="AE34" s="45">
        <f t="shared" si="8"/>
        <v>4</v>
      </c>
      <c r="AF34" s="48">
        <f t="shared" si="9"/>
        <v>2</v>
      </c>
      <c r="AG34" s="45" t="str">
        <f t="shared" si="10"/>
        <v>C</v>
      </c>
      <c r="AH34" s="68">
        <f t="shared" si="11"/>
        <v>0</v>
      </c>
      <c r="AI34" s="68">
        <f t="shared" si="12"/>
        <v>0</v>
      </c>
      <c r="AJ34" s="68">
        <f t="shared" si="13"/>
        <v>1</v>
      </c>
      <c r="AK34" s="68">
        <f t="shared" si="14"/>
        <v>0</v>
      </c>
    </row>
    <row r="35" spans="1:37" x14ac:dyDescent="0.25">
      <c r="A35" s="38">
        <v>16</v>
      </c>
      <c r="B35" s="39" t="s">
        <v>131</v>
      </c>
      <c r="C35" s="64">
        <v>1</v>
      </c>
      <c r="D35" s="44">
        <f t="shared" si="0"/>
        <v>0</v>
      </c>
      <c r="E35" s="64">
        <v>1</v>
      </c>
      <c r="F35" s="64">
        <v>1</v>
      </c>
      <c r="G35" s="64">
        <v>1</v>
      </c>
      <c r="H35" s="64">
        <v>1</v>
      </c>
      <c r="I35" s="64">
        <v>2</v>
      </c>
      <c r="J35" s="40">
        <f t="shared" si="1"/>
        <v>0</v>
      </c>
      <c r="K35" s="65">
        <v>1</v>
      </c>
      <c r="L35" s="65">
        <v>48</v>
      </c>
      <c r="M35" s="65">
        <v>40</v>
      </c>
      <c r="N35" s="40">
        <f t="shared" si="2"/>
        <v>1</v>
      </c>
      <c r="O35" s="40">
        <f t="shared" si="15"/>
        <v>1</v>
      </c>
      <c r="P35" s="65">
        <v>1500</v>
      </c>
      <c r="Q35" s="64">
        <v>0</v>
      </c>
      <c r="R35" s="66">
        <v>1</v>
      </c>
      <c r="S35" s="64">
        <v>1</v>
      </c>
      <c r="T35" s="64">
        <v>1</v>
      </c>
      <c r="U35" s="64">
        <v>1</v>
      </c>
      <c r="V35" s="40">
        <f t="shared" si="3"/>
        <v>1</v>
      </c>
      <c r="W35" s="64">
        <v>1</v>
      </c>
      <c r="X35" s="64">
        <v>4</v>
      </c>
      <c r="Y35" s="64">
        <v>1</v>
      </c>
      <c r="Z35" s="64">
        <v>1</v>
      </c>
      <c r="AA35" s="67">
        <f t="shared" si="4"/>
        <v>2</v>
      </c>
      <c r="AB35" s="45">
        <f t="shared" si="5"/>
        <v>3</v>
      </c>
      <c r="AC35" s="45">
        <f t="shared" si="6"/>
        <v>3</v>
      </c>
      <c r="AD35" s="45">
        <f t="shared" si="7"/>
        <v>3</v>
      </c>
      <c r="AE35" s="45">
        <f t="shared" si="8"/>
        <v>4</v>
      </c>
      <c r="AF35" s="48">
        <f t="shared" si="9"/>
        <v>3</v>
      </c>
      <c r="AG35" s="45" t="str">
        <f t="shared" si="10"/>
        <v>B</v>
      </c>
      <c r="AH35" s="68">
        <f t="shared" si="11"/>
        <v>0</v>
      </c>
      <c r="AI35" s="68">
        <f t="shared" si="12"/>
        <v>1</v>
      </c>
      <c r="AJ35" s="68">
        <f t="shared" si="13"/>
        <v>0</v>
      </c>
      <c r="AK35" s="68">
        <f t="shared" si="14"/>
        <v>0</v>
      </c>
    </row>
    <row r="36" spans="1:37" x14ac:dyDescent="0.25">
      <c r="A36" s="38">
        <v>17</v>
      </c>
      <c r="B36" s="39" t="s">
        <v>44</v>
      </c>
      <c r="C36" s="64">
        <v>0</v>
      </c>
      <c r="D36" s="44">
        <f t="shared" si="0"/>
        <v>0</v>
      </c>
      <c r="E36" s="64">
        <v>0</v>
      </c>
      <c r="F36" s="64">
        <v>0</v>
      </c>
      <c r="G36" s="64">
        <v>0</v>
      </c>
      <c r="H36" s="64">
        <v>0</v>
      </c>
      <c r="I36" s="64">
        <v>0</v>
      </c>
      <c r="J36" s="40">
        <f t="shared" si="1"/>
        <v>0</v>
      </c>
      <c r="K36" s="65">
        <v>0</v>
      </c>
      <c r="L36" s="65">
        <v>0</v>
      </c>
      <c r="M36" s="65">
        <v>0</v>
      </c>
      <c r="N36" s="40">
        <f t="shared" si="2"/>
        <v>0</v>
      </c>
      <c r="O36" s="40">
        <v>0</v>
      </c>
      <c r="P36" s="65">
        <v>0</v>
      </c>
      <c r="Q36" s="64">
        <v>0</v>
      </c>
      <c r="R36" s="66">
        <v>0</v>
      </c>
      <c r="S36" s="64">
        <v>0</v>
      </c>
      <c r="T36" s="64">
        <v>0</v>
      </c>
      <c r="U36" s="64">
        <v>0</v>
      </c>
      <c r="V36" s="40">
        <f t="shared" si="3"/>
        <v>0</v>
      </c>
      <c r="W36" s="64">
        <v>0</v>
      </c>
      <c r="X36" s="64">
        <v>4</v>
      </c>
      <c r="Y36" s="64">
        <v>0</v>
      </c>
      <c r="Z36" s="64">
        <v>0</v>
      </c>
      <c r="AA36" s="67">
        <f t="shared" si="4"/>
        <v>0</v>
      </c>
      <c r="AB36" s="45">
        <f t="shared" si="5"/>
        <v>0</v>
      </c>
      <c r="AC36" s="45">
        <f t="shared" si="6"/>
        <v>1</v>
      </c>
      <c r="AD36" s="45">
        <f t="shared" si="7"/>
        <v>1</v>
      </c>
      <c r="AE36" s="45">
        <f t="shared" si="8"/>
        <v>4</v>
      </c>
      <c r="AF36" s="48">
        <f t="shared" si="9"/>
        <v>1.2</v>
      </c>
      <c r="AG36" s="45" t="str">
        <f t="shared" si="10"/>
        <v>D</v>
      </c>
      <c r="AH36" s="68">
        <f t="shared" si="11"/>
        <v>0</v>
      </c>
      <c r="AI36" s="68">
        <f t="shared" si="12"/>
        <v>0</v>
      </c>
      <c r="AJ36" s="68">
        <f t="shared" si="13"/>
        <v>0</v>
      </c>
      <c r="AK36" s="68">
        <f t="shared" si="14"/>
        <v>1</v>
      </c>
    </row>
    <row r="37" spans="1:37" x14ac:dyDescent="0.25">
      <c r="A37" s="38">
        <v>18</v>
      </c>
      <c r="B37" s="39" t="s">
        <v>45</v>
      </c>
      <c r="C37" s="64">
        <v>1</v>
      </c>
      <c r="D37" s="44">
        <f t="shared" si="0"/>
        <v>0</v>
      </c>
      <c r="E37" s="64">
        <v>1</v>
      </c>
      <c r="F37" s="64">
        <v>1</v>
      </c>
      <c r="G37" s="64">
        <v>1</v>
      </c>
      <c r="H37" s="64">
        <v>2</v>
      </c>
      <c r="I37" s="64">
        <v>4</v>
      </c>
      <c r="J37" s="40">
        <f t="shared" si="1"/>
        <v>1</v>
      </c>
      <c r="K37" s="65">
        <v>0.5</v>
      </c>
      <c r="L37" s="65">
        <v>14</v>
      </c>
      <c r="M37" s="65">
        <v>10</v>
      </c>
      <c r="N37" s="40">
        <f t="shared" si="2"/>
        <v>1</v>
      </c>
      <c r="O37" s="40">
        <f t="shared" si="15"/>
        <v>0</v>
      </c>
      <c r="P37" s="65">
        <v>60</v>
      </c>
      <c r="Q37" s="64">
        <v>0</v>
      </c>
      <c r="R37" s="66">
        <v>1</v>
      </c>
      <c r="S37" s="64">
        <v>0</v>
      </c>
      <c r="T37" s="64">
        <v>1</v>
      </c>
      <c r="U37" s="64">
        <v>1</v>
      </c>
      <c r="V37" s="40">
        <f t="shared" si="3"/>
        <v>1</v>
      </c>
      <c r="W37" s="64">
        <v>0</v>
      </c>
      <c r="X37" s="64">
        <v>3</v>
      </c>
      <c r="Y37" s="64">
        <v>0</v>
      </c>
      <c r="Z37" s="64">
        <v>1</v>
      </c>
      <c r="AA37" s="67">
        <f t="shared" si="4"/>
        <v>3</v>
      </c>
      <c r="AB37" s="45">
        <f t="shared" si="5"/>
        <v>1</v>
      </c>
      <c r="AC37" s="45">
        <f t="shared" si="6"/>
        <v>2</v>
      </c>
      <c r="AD37" s="45">
        <f t="shared" si="7"/>
        <v>2</v>
      </c>
      <c r="AE37" s="45">
        <f t="shared" si="8"/>
        <v>3</v>
      </c>
      <c r="AF37" s="48">
        <f t="shared" si="9"/>
        <v>2.2000000000000002</v>
      </c>
      <c r="AG37" s="45" t="str">
        <f t="shared" si="10"/>
        <v>C</v>
      </c>
      <c r="AH37" s="68">
        <f t="shared" si="11"/>
        <v>0</v>
      </c>
      <c r="AI37" s="68">
        <f t="shared" si="12"/>
        <v>0</v>
      </c>
      <c r="AJ37" s="68">
        <f t="shared" si="13"/>
        <v>1</v>
      </c>
      <c r="AK37" s="68">
        <f t="shared" si="14"/>
        <v>0</v>
      </c>
    </row>
    <row r="38" spans="1:37" x14ac:dyDescent="0.25">
      <c r="A38" s="38">
        <v>19</v>
      </c>
      <c r="B38" s="39" t="s">
        <v>46</v>
      </c>
      <c r="C38" s="64">
        <v>2</v>
      </c>
      <c r="D38" s="44">
        <f t="shared" si="0"/>
        <v>1</v>
      </c>
      <c r="E38" s="64">
        <v>1</v>
      </c>
      <c r="F38" s="64">
        <v>1</v>
      </c>
      <c r="G38" s="64">
        <v>1</v>
      </c>
      <c r="H38" s="64">
        <v>2</v>
      </c>
      <c r="I38" s="64">
        <v>2</v>
      </c>
      <c r="J38" s="40">
        <f t="shared" si="1"/>
        <v>0</v>
      </c>
      <c r="K38" s="65">
        <v>1</v>
      </c>
      <c r="L38" s="65">
        <v>54</v>
      </c>
      <c r="M38" s="65">
        <v>2.66</v>
      </c>
      <c r="N38" s="40">
        <f t="shared" si="2"/>
        <v>1</v>
      </c>
      <c r="O38" s="40">
        <f t="shared" si="15"/>
        <v>0</v>
      </c>
      <c r="P38" s="65">
        <v>0</v>
      </c>
      <c r="Q38" s="64">
        <v>0</v>
      </c>
      <c r="R38" s="66">
        <v>1</v>
      </c>
      <c r="S38" s="64">
        <v>0</v>
      </c>
      <c r="T38" s="64">
        <v>1</v>
      </c>
      <c r="U38" s="64">
        <v>1</v>
      </c>
      <c r="V38" s="40">
        <f t="shared" si="3"/>
        <v>1</v>
      </c>
      <c r="W38" s="64">
        <v>1</v>
      </c>
      <c r="X38" s="64">
        <v>4</v>
      </c>
      <c r="Y38" s="64">
        <v>1</v>
      </c>
      <c r="Z38" s="64">
        <v>0</v>
      </c>
      <c r="AA38" s="67">
        <f t="shared" si="4"/>
        <v>3</v>
      </c>
      <c r="AB38" s="45">
        <f t="shared" si="5"/>
        <v>1</v>
      </c>
      <c r="AC38" s="45">
        <f t="shared" si="6"/>
        <v>2</v>
      </c>
      <c r="AD38" s="45">
        <f t="shared" si="7"/>
        <v>3</v>
      </c>
      <c r="AE38" s="45">
        <f t="shared" si="8"/>
        <v>4</v>
      </c>
      <c r="AF38" s="48">
        <f t="shared" si="9"/>
        <v>2.6</v>
      </c>
      <c r="AG38" s="45" t="str">
        <f t="shared" si="10"/>
        <v>B</v>
      </c>
      <c r="AH38" s="68">
        <f t="shared" si="11"/>
        <v>0</v>
      </c>
      <c r="AI38" s="68">
        <f t="shared" si="12"/>
        <v>1</v>
      </c>
      <c r="AJ38" s="68">
        <f t="shared" si="13"/>
        <v>0</v>
      </c>
      <c r="AK38" s="68">
        <f t="shared" si="14"/>
        <v>0</v>
      </c>
    </row>
    <row r="39" spans="1:37" x14ac:dyDescent="0.25">
      <c r="A39" s="38">
        <v>20</v>
      </c>
      <c r="B39" s="51" t="s">
        <v>47</v>
      </c>
      <c r="C39" s="64">
        <v>2</v>
      </c>
      <c r="D39" s="44">
        <f t="shared" si="0"/>
        <v>1</v>
      </c>
      <c r="E39" s="64">
        <v>1</v>
      </c>
      <c r="F39" s="64">
        <v>0</v>
      </c>
      <c r="G39" s="64">
        <v>0</v>
      </c>
      <c r="H39" s="64">
        <v>2</v>
      </c>
      <c r="I39" s="64">
        <v>0</v>
      </c>
      <c r="J39" s="40">
        <f t="shared" si="1"/>
        <v>0</v>
      </c>
      <c r="K39" s="65">
        <v>0.5</v>
      </c>
      <c r="L39" s="65">
        <v>9.5</v>
      </c>
      <c r="M39" s="65">
        <v>5</v>
      </c>
      <c r="N39" s="40">
        <f t="shared" si="2"/>
        <v>1</v>
      </c>
      <c r="O39" s="40">
        <f t="shared" si="15"/>
        <v>0</v>
      </c>
      <c r="P39" s="65">
        <v>0</v>
      </c>
      <c r="Q39" s="64">
        <v>0</v>
      </c>
      <c r="R39" s="66">
        <v>1</v>
      </c>
      <c r="S39" s="64">
        <v>0</v>
      </c>
      <c r="T39" s="64">
        <v>0</v>
      </c>
      <c r="U39" s="64">
        <v>1</v>
      </c>
      <c r="V39" s="40">
        <f t="shared" si="3"/>
        <v>0</v>
      </c>
      <c r="W39" s="64">
        <v>1</v>
      </c>
      <c r="X39" s="64">
        <v>3</v>
      </c>
      <c r="Y39" s="64">
        <v>0</v>
      </c>
      <c r="Z39" s="64">
        <v>1</v>
      </c>
      <c r="AA39" s="67">
        <f t="shared" si="4"/>
        <v>2</v>
      </c>
      <c r="AB39" s="45">
        <f t="shared" si="5"/>
        <v>1</v>
      </c>
      <c r="AC39" s="45">
        <f t="shared" si="6"/>
        <v>2</v>
      </c>
      <c r="AD39" s="45">
        <f t="shared" si="7"/>
        <v>2</v>
      </c>
      <c r="AE39" s="45">
        <f t="shared" si="8"/>
        <v>3</v>
      </c>
      <c r="AF39" s="48">
        <f t="shared" si="9"/>
        <v>2</v>
      </c>
      <c r="AG39" s="45" t="str">
        <f t="shared" si="10"/>
        <v>C</v>
      </c>
      <c r="AH39" s="68">
        <f t="shared" si="11"/>
        <v>0</v>
      </c>
      <c r="AI39" s="68">
        <f t="shared" si="12"/>
        <v>0</v>
      </c>
      <c r="AJ39" s="68">
        <f t="shared" si="13"/>
        <v>1</v>
      </c>
      <c r="AK39" s="68">
        <f t="shared" si="14"/>
        <v>0</v>
      </c>
    </row>
    <row r="40" spans="1:37" x14ac:dyDescent="0.25">
      <c r="A40" s="38">
        <v>22</v>
      </c>
      <c r="B40" s="39" t="s">
        <v>48</v>
      </c>
      <c r="C40" s="64">
        <v>2</v>
      </c>
      <c r="D40" s="44">
        <f t="shared" si="0"/>
        <v>1</v>
      </c>
      <c r="E40" s="64">
        <v>1</v>
      </c>
      <c r="F40" s="64">
        <v>0</v>
      </c>
      <c r="G40" s="64">
        <v>1</v>
      </c>
      <c r="H40" s="64">
        <v>1</v>
      </c>
      <c r="I40" s="64">
        <v>1</v>
      </c>
      <c r="J40" s="40">
        <f t="shared" si="1"/>
        <v>0</v>
      </c>
      <c r="K40" s="65">
        <v>0.25</v>
      </c>
      <c r="L40" s="65">
        <v>2.75</v>
      </c>
      <c r="M40" s="65">
        <v>0</v>
      </c>
      <c r="N40" s="40">
        <f t="shared" si="2"/>
        <v>1</v>
      </c>
      <c r="O40" s="40">
        <f t="shared" si="15"/>
        <v>0</v>
      </c>
      <c r="P40" s="65">
        <v>0</v>
      </c>
      <c r="Q40" s="64">
        <v>0</v>
      </c>
      <c r="R40" s="66">
        <v>1</v>
      </c>
      <c r="S40" s="64">
        <v>0</v>
      </c>
      <c r="T40" s="64">
        <v>0</v>
      </c>
      <c r="U40" s="64">
        <v>1</v>
      </c>
      <c r="V40" s="40">
        <f t="shared" si="3"/>
        <v>0</v>
      </c>
      <c r="W40" s="64">
        <v>0</v>
      </c>
      <c r="X40" s="64">
        <v>2</v>
      </c>
      <c r="Y40" s="64">
        <v>0</v>
      </c>
      <c r="Z40" s="64">
        <v>1</v>
      </c>
      <c r="AA40" s="67">
        <f t="shared" si="4"/>
        <v>3</v>
      </c>
      <c r="AB40" s="45">
        <f t="shared" si="5"/>
        <v>1</v>
      </c>
      <c r="AC40" s="45">
        <f t="shared" si="6"/>
        <v>2</v>
      </c>
      <c r="AD40" s="45">
        <f t="shared" si="7"/>
        <v>1</v>
      </c>
      <c r="AE40" s="45">
        <f t="shared" si="8"/>
        <v>2</v>
      </c>
      <c r="AF40" s="48">
        <f t="shared" si="9"/>
        <v>1.8</v>
      </c>
      <c r="AG40" s="45" t="str">
        <f t="shared" si="10"/>
        <v>C</v>
      </c>
      <c r="AH40" s="68">
        <f t="shared" si="11"/>
        <v>0</v>
      </c>
      <c r="AI40" s="68">
        <f t="shared" si="12"/>
        <v>0</v>
      </c>
      <c r="AJ40" s="68">
        <f t="shared" si="13"/>
        <v>1</v>
      </c>
      <c r="AK40" s="68">
        <f t="shared" si="14"/>
        <v>0</v>
      </c>
    </row>
    <row r="41" spans="1:37" x14ac:dyDescent="0.25">
      <c r="A41" s="38">
        <v>23</v>
      </c>
      <c r="B41" s="39" t="s">
        <v>49</v>
      </c>
      <c r="C41" s="64">
        <v>1</v>
      </c>
      <c r="D41" s="44">
        <f t="shared" si="0"/>
        <v>0</v>
      </c>
      <c r="E41" s="64">
        <v>1</v>
      </c>
      <c r="F41" s="64">
        <v>1</v>
      </c>
      <c r="G41" s="64">
        <v>1</v>
      </c>
      <c r="H41" s="64">
        <v>2</v>
      </c>
      <c r="I41" s="64">
        <v>6</v>
      </c>
      <c r="J41" s="40">
        <f t="shared" si="1"/>
        <v>1</v>
      </c>
      <c r="K41" s="65">
        <v>0.5</v>
      </c>
      <c r="L41" s="65">
        <v>45</v>
      </c>
      <c r="M41" s="65">
        <v>2.25</v>
      </c>
      <c r="N41" s="40">
        <f t="shared" si="2"/>
        <v>1</v>
      </c>
      <c r="O41" s="40">
        <f t="shared" si="15"/>
        <v>0</v>
      </c>
      <c r="P41" s="65">
        <v>0</v>
      </c>
      <c r="Q41" s="64">
        <v>0</v>
      </c>
      <c r="R41" s="66">
        <v>1</v>
      </c>
      <c r="S41" s="64">
        <v>0</v>
      </c>
      <c r="T41" s="64">
        <v>1</v>
      </c>
      <c r="U41" s="64">
        <v>1</v>
      </c>
      <c r="V41" s="40">
        <f t="shared" si="3"/>
        <v>1</v>
      </c>
      <c r="W41" s="64">
        <v>1</v>
      </c>
      <c r="X41" s="64">
        <v>3</v>
      </c>
      <c r="Y41" s="64">
        <v>1</v>
      </c>
      <c r="Z41" s="64">
        <v>1</v>
      </c>
      <c r="AA41" s="67">
        <f t="shared" si="4"/>
        <v>3</v>
      </c>
      <c r="AB41" s="45">
        <f t="shared" si="5"/>
        <v>1</v>
      </c>
      <c r="AC41" s="45">
        <f t="shared" si="6"/>
        <v>2</v>
      </c>
      <c r="AD41" s="45">
        <f t="shared" si="7"/>
        <v>3</v>
      </c>
      <c r="AE41" s="45">
        <f t="shared" si="8"/>
        <v>3</v>
      </c>
      <c r="AF41" s="48">
        <f t="shared" si="9"/>
        <v>2.4</v>
      </c>
      <c r="AG41" s="45" t="str">
        <f t="shared" si="10"/>
        <v>C</v>
      </c>
      <c r="AH41" s="68">
        <f t="shared" si="11"/>
        <v>0</v>
      </c>
      <c r="AI41" s="68">
        <f t="shared" si="12"/>
        <v>0</v>
      </c>
      <c r="AJ41" s="68">
        <f t="shared" si="13"/>
        <v>1</v>
      </c>
      <c r="AK41" s="68">
        <f t="shared" si="14"/>
        <v>0</v>
      </c>
    </row>
    <row r="42" spans="1:37" x14ac:dyDescent="0.25">
      <c r="A42" s="38">
        <v>24</v>
      </c>
      <c r="B42" s="39" t="s">
        <v>132</v>
      </c>
      <c r="C42" s="64">
        <v>2</v>
      </c>
      <c r="D42" s="44">
        <f t="shared" si="0"/>
        <v>1</v>
      </c>
      <c r="E42" s="64">
        <v>1</v>
      </c>
      <c r="F42" s="64">
        <v>1</v>
      </c>
      <c r="G42" s="64">
        <v>1</v>
      </c>
      <c r="H42" s="64">
        <v>6</v>
      </c>
      <c r="I42" s="64">
        <v>0</v>
      </c>
      <c r="J42" s="40">
        <f t="shared" si="1"/>
        <v>0</v>
      </c>
      <c r="K42" s="65">
        <v>1.25</v>
      </c>
      <c r="L42" s="65">
        <v>375</v>
      </c>
      <c r="M42" s="65">
        <v>125</v>
      </c>
      <c r="N42" s="40">
        <f t="shared" si="2"/>
        <v>1</v>
      </c>
      <c r="O42" s="40">
        <f t="shared" si="15"/>
        <v>0</v>
      </c>
      <c r="P42" s="65">
        <v>200</v>
      </c>
      <c r="Q42" s="64">
        <v>0</v>
      </c>
      <c r="R42" s="66">
        <v>0</v>
      </c>
      <c r="S42" s="64">
        <v>1</v>
      </c>
      <c r="T42" s="64">
        <v>1</v>
      </c>
      <c r="U42" s="64">
        <v>1</v>
      </c>
      <c r="V42" s="40">
        <f t="shared" si="3"/>
        <v>1</v>
      </c>
      <c r="W42" s="64">
        <v>1</v>
      </c>
      <c r="X42" s="64">
        <v>3</v>
      </c>
      <c r="Y42" s="64">
        <v>1</v>
      </c>
      <c r="Z42" s="64">
        <v>1</v>
      </c>
      <c r="AA42" s="67">
        <f t="shared" si="4"/>
        <v>2</v>
      </c>
      <c r="AB42" s="45">
        <f t="shared" si="5"/>
        <v>2</v>
      </c>
      <c r="AC42" s="45">
        <f t="shared" si="6"/>
        <v>2</v>
      </c>
      <c r="AD42" s="45">
        <f t="shared" si="7"/>
        <v>3</v>
      </c>
      <c r="AE42" s="45">
        <f t="shared" si="8"/>
        <v>3</v>
      </c>
      <c r="AF42" s="48">
        <f t="shared" si="9"/>
        <v>2.4</v>
      </c>
      <c r="AG42" s="45" t="str">
        <f t="shared" si="10"/>
        <v>C</v>
      </c>
      <c r="AH42" s="68">
        <f t="shared" si="11"/>
        <v>0</v>
      </c>
      <c r="AI42" s="68">
        <f t="shared" si="12"/>
        <v>0</v>
      </c>
      <c r="AJ42" s="68">
        <f t="shared" si="13"/>
        <v>1</v>
      </c>
      <c r="AK42" s="68">
        <f t="shared" si="14"/>
        <v>0</v>
      </c>
    </row>
    <row r="43" spans="1:37" x14ac:dyDescent="0.25">
      <c r="A43" s="38">
        <v>25</v>
      </c>
      <c r="B43" s="39" t="s">
        <v>51</v>
      </c>
      <c r="C43" s="64">
        <v>0</v>
      </c>
      <c r="D43" s="44">
        <f t="shared" si="0"/>
        <v>0</v>
      </c>
      <c r="E43" s="64">
        <v>1</v>
      </c>
      <c r="F43" s="64">
        <v>1</v>
      </c>
      <c r="G43" s="64">
        <v>1</v>
      </c>
      <c r="H43" s="64">
        <v>2</v>
      </c>
      <c r="I43" s="64">
        <v>1</v>
      </c>
      <c r="J43" s="40">
        <f t="shared" si="1"/>
        <v>0</v>
      </c>
      <c r="K43" s="65">
        <v>0.25</v>
      </c>
      <c r="L43" s="65">
        <v>9.5</v>
      </c>
      <c r="M43" s="65">
        <v>0</v>
      </c>
      <c r="N43" s="40">
        <f>IF(K43&gt;0,1,0)</f>
        <v>1</v>
      </c>
      <c r="O43" s="40">
        <f t="shared" si="15"/>
        <v>0</v>
      </c>
      <c r="P43" s="65">
        <v>0</v>
      </c>
      <c r="Q43" s="64">
        <v>0</v>
      </c>
      <c r="R43" s="66">
        <v>0</v>
      </c>
      <c r="S43" s="64">
        <v>0</v>
      </c>
      <c r="T43" s="64">
        <v>0</v>
      </c>
      <c r="U43" s="64">
        <v>1</v>
      </c>
      <c r="V43" s="40">
        <f t="shared" si="3"/>
        <v>0</v>
      </c>
      <c r="W43" s="64">
        <v>1</v>
      </c>
      <c r="X43" s="64">
        <v>2</v>
      </c>
      <c r="Y43" s="64">
        <v>0</v>
      </c>
      <c r="Z43" s="64">
        <v>0</v>
      </c>
      <c r="AA43" s="67">
        <f t="shared" si="4"/>
        <v>1</v>
      </c>
      <c r="AB43" s="45">
        <f t="shared" si="5"/>
        <v>1</v>
      </c>
      <c r="AC43" s="45">
        <f t="shared" si="6"/>
        <v>1</v>
      </c>
      <c r="AD43" s="45">
        <f t="shared" si="7"/>
        <v>2</v>
      </c>
      <c r="AE43" s="45">
        <f t="shared" si="8"/>
        <v>2</v>
      </c>
      <c r="AF43" s="48">
        <f t="shared" si="9"/>
        <v>1.4</v>
      </c>
      <c r="AG43" s="45" t="str">
        <f t="shared" si="10"/>
        <v>D</v>
      </c>
      <c r="AH43" s="68">
        <f t="shared" si="11"/>
        <v>0</v>
      </c>
      <c r="AI43" s="68">
        <f t="shared" si="12"/>
        <v>0</v>
      </c>
      <c r="AJ43" s="68">
        <f t="shared" si="13"/>
        <v>0</v>
      </c>
      <c r="AK43" s="68">
        <f t="shared" si="14"/>
        <v>1</v>
      </c>
    </row>
    <row r="44" spans="1:37" x14ac:dyDescent="0.25">
      <c r="AH44" s="69"/>
      <c r="AI44" s="69"/>
      <c r="AJ44" s="69"/>
      <c r="AK44" s="69"/>
    </row>
    <row r="45" spans="1:37" x14ac:dyDescent="0.25">
      <c r="AG45" t="s">
        <v>133</v>
      </c>
      <c r="AH45" s="69">
        <f>SUM(AH21:AH43)</f>
        <v>0</v>
      </c>
      <c r="AI45" s="69">
        <f t="shared" ref="AI45:AK45" si="16">SUM(AI21:AI43)</f>
        <v>4</v>
      </c>
      <c r="AJ45" s="69">
        <f t="shared" si="16"/>
        <v>14</v>
      </c>
      <c r="AK45" s="69">
        <f t="shared" si="16"/>
        <v>5</v>
      </c>
    </row>
    <row r="46" spans="1:37" x14ac:dyDescent="0.25">
      <c r="W46" s="70"/>
      <c r="X46" s="71"/>
      <c r="Y46" s="71"/>
      <c r="Z46" s="71"/>
      <c r="AA46" s="71"/>
      <c r="AB46" s="71"/>
    </row>
    <row r="47" spans="1:37" x14ac:dyDescent="0.25">
      <c r="W47" s="70"/>
      <c r="X47" s="71"/>
      <c r="Y47" s="71"/>
      <c r="Z47" s="71"/>
      <c r="AA47" s="72"/>
      <c r="AB47" s="71"/>
    </row>
    <row r="48" spans="1:37" x14ac:dyDescent="0.25">
      <c r="W48" s="70"/>
      <c r="X48" s="71"/>
      <c r="Y48" s="71"/>
      <c r="Z48" s="71"/>
      <c r="AA48" s="72"/>
      <c r="AB48" s="71"/>
    </row>
    <row r="49" spans="23:28" x14ac:dyDescent="0.25">
      <c r="W49" s="70"/>
      <c r="X49" s="71"/>
      <c r="Y49" s="71"/>
      <c r="Z49" s="71"/>
      <c r="AA49" s="72"/>
      <c r="AB49" s="71"/>
    </row>
    <row r="50" spans="23:28" x14ac:dyDescent="0.25">
      <c r="W50" s="70"/>
      <c r="X50" s="71"/>
      <c r="Y50" s="71"/>
      <c r="Z50" s="71"/>
      <c r="AA50" s="72"/>
      <c r="AB50" s="71"/>
    </row>
    <row r="51" spans="23:28" x14ac:dyDescent="0.25">
      <c r="W51" s="70"/>
      <c r="X51" s="71"/>
      <c r="Y51" s="71"/>
      <c r="Z51" s="71"/>
      <c r="AA51" s="72"/>
      <c r="AB51" s="71"/>
    </row>
    <row r="52" spans="23:28" x14ac:dyDescent="0.25">
      <c r="W52" s="70"/>
      <c r="X52" s="71"/>
      <c r="Y52" s="71"/>
      <c r="Z52" s="71"/>
      <c r="AA52" s="72"/>
      <c r="AB52" s="71"/>
    </row>
    <row r="53" spans="23:28" x14ac:dyDescent="0.25">
      <c r="W53" s="70"/>
      <c r="X53" s="71"/>
      <c r="Y53" s="71"/>
      <c r="Z53" s="71"/>
      <c r="AA53" s="72"/>
      <c r="AB53" s="71"/>
    </row>
    <row r="54" spans="23:28" x14ac:dyDescent="0.25">
      <c r="W54" s="70"/>
      <c r="X54" s="71"/>
      <c r="Y54" s="71"/>
      <c r="Z54" s="71"/>
      <c r="AA54" s="72"/>
      <c r="AB54" s="71"/>
    </row>
    <row r="55" spans="23:28" x14ac:dyDescent="0.25">
      <c r="W55" s="70"/>
      <c r="X55" s="71"/>
      <c r="Y55" s="71"/>
      <c r="Z55" s="71"/>
      <c r="AA55" s="72"/>
      <c r="AB55" s="71"/>
    </row>
    <row r="56" spans="23:28" x14ac:dyDescent="0.25">
      <c r="W56" s="70"/>
      <c r="X56" s="71"/>
      <c r="Y56" s="71"/>
      <c r="Z56" s="71"/>
      <c r="AA56" s="72"/>
      <c r="AB56" s="71"/>
    </row>
    <row r="57" spans="23:28" x14ac:dyDescent="0.25">
      <c r="W57" s="70"/>
      <c r="X57" s="71"/>
      <c r="Y57" s="71"/>
      <c r="Z57" s="71"/>
      <c r="AA57" s="72"/>
      <c r="AB57" s="71"/>
    </row>
    <row r="58" spans="23:28" x14ac:dyDescent="0.25">
      <c r="W58" s="70"/>
      <c r="X58" s="71"/>
      <c r="Y58" s="71"/>
      <c r="Z58" s="71"/>
      <c r="AA58" s="72"/>
      <c r="AB58" s="71"/>
    </row>
    <row r="59" spans="23:28" x14ac:dyDescent="0.25">
      <c r="W59" s="70"/>
      <c r="X59" s="71"/>
      <c r="Y59" s="71"/>
      <c r="Z59" s="71"/>
      <c r="AA59" s="72"/>
      <c r="AB59" s="71"/>
    </row>
    <row r="60" spans="23:28" x14ac:dyDescent="0.25">
      <c r="W60" s="70"/>
      <c r="X60" s="71"/>
      <c r="Y60" s="71"/>
      <c r="Z60" s="71"/>
      <c r="AA60" s="72"/>
      <c r="AB60" s="71"/>
    </row>
    <row r="61" spans="23:28" x14ac:dyDescent="0.25">
      <c r="W61" s="70"/>
      <c r="X61" s="71"/>
      <c r="Y61" s="71"/>
      <c r="Z61" s="71"/>
      <c r="AA61" s="72"/>
      <c r="AB61" s="71"/>
    </row>
    <row r="62" spans="23:28" x14ac:dyDescent="0.25">
      <c r="W62" s="70"/>
      <c r="X62" s="71"/>
      <c r="Y62" s="71"/>
      <c r="Z62" s="71"/>
      <c r="AA62" s="72"/>
      <c r="AB62" s="71"/>
    </row>
    <row r="63" spans="23:28" x14ac:dyDescent="0.25">
      <c r="W63" s="70"/>
      <c r="X63" s="71"/>
      <c r="Y63" s="71"/>
      <c r="Z63" s="71"/>
      <c r="AA63" s="72"/>
      <c r="AB63" s="71"/>
    </row>
    <row r="64" spans="23:28" x14ac:dyDescent="0.25">
      <c r="W64" s="70"/>
      <c r="X64" s="71"/>
      <c r="Y64" s="71"/>
      <c r="Z64" s="71"/>
      <c r="AA64" s="72"/>
      <c r="AB64" s="71"/>
    </row>
    <row r="65" spans="23:28" x14ac:dyDescent="0.25">
      <c r="W65" s="70"/>
      <c r="X65" s="71"/>
      <c r="Y65" s="71"/>
      <c r="Z65" s="71"/>
      <c r="AA65" s="72"/>
      <c r="AB65" s="71"/>
    </row>
    <row r="66" spans="23:28" x14ac:dyDescent="0.25">
      <c r="W66" s="70"/>
      <c r="X66" s="71"/>
      <c r="Y66" s="71"/>
      <c r="Z66" s="71"/>
      <c r="AA66" s="72"/>
      <c r="AB66" s="71"/>
    </row>
    <row r="67" spans="23:28" x14ac:dyDescent="0.25">
      <c r="W67" s="70"/>
      <c r="X67" s="71"/>
      <c r="Y67" s="71"/>
      <c r="Z67" s="71"/>
      <c r="AA67" s="72"/>
      <c r="AB67" s="71"/>
    </row>
    <row r="68" spans="23:28" x14ac:dyDescent="0.25">
      <c r="W68" s="70"/>
      <c r="X68" s="71"/>
      <c r="Y68" s="71"/>
      <c r="Z68" s="71"/>
      <c r="AA68" s="72"/>
      <c r="AB68" s="71"/>
    </row>
    <row r="69" spans="23:28" x14ac:dyDescent="0.25">
      <c r="W69" s="70"/>
      <c r="X69" s="71"/>
      <c r="Y69" s="71"/>
      <c r="Z69" s="71"/>
      <c r="AA69" s="72"/>
      <c r="AB69" s="71"/>
    </row>
    <row r="70" spans="23:28" x14ac:dyDescent="0.25">
      <c r="W70" s="70"/>
      <c r="X70" s="71"/>
      <c r="Y70" s="71"/>
      <c r="Z70" s="71"/>
      <c r="AA70" s="71"/>
      <c r="AB70" s="71"/>
    </row>
    <row r="71" spans="23:28" x14ac:dyDescent="0.25">
      <c r="W71" s="70"/>
      <c r="X71" s="71"/>
      <c r="Y71" s="71"/>
      <c r="Z71" s="71"/>
      <c r="AA71" s="71"/>
      <c r="AB71" s="71"/>
    </row>
    <row r="72" spans="23:28" x14ac:dyDescent="0.25">
      <c r="W72" s="70"/>
      <c r="X72" s="71"/>
      <c r="Y72" s="71"/>
      <c r="Z72" s="71"/>
      <c r="AA72" s="71"/>
      <c r="AB72" s="71"/>
    </row>
    <row r="73" spans="23:28" x14ac:dyDescent="0.25">
      <c r="W73" s="70"/>
      <c r="X73" s="71"/>
      <c r="Y73" s="71"/>
      <c r="Z73" s="71"/>
      <c r="AA73" s="71"/>
      <c r="AB73" s="71"/>
    </row>
    <row r="74" spans="23:28" x14ac:dyDescent="0.25">
      <c r="W74" s="70"/>
      <c r="X74" s="71"/>
      <c r="Y74" s="71"/>
      <c r="Z74" s="71"/>
      <c r="AA74" s="71"/>
      <c r="AB74" s="71"/>
    </row>
    <row r="75" spans="23:28" x14ac:dyDescent="0.25">
      <c r="W75" s="70"/>
      <c r="X75" s="71"/>
      <c r="Y75" s="71"/>
      <c r="Z75" s="71"/>
      <c r="AA75" s="71"/>
      <c r="AB75" s="71"/>
    </row>
    <row r="76" spans="23:28" x14ac:dyDescent="0.25">
      <c r="W76" s="70"/>
      <c r="X76" s="70"/>
      <c r="Y76" s="70"/>
      <c r="Z76" s="70"/>
      <c r="AA76" s="70"/>
      <c r="AB76" s="70"/>
    </row>
  </sheetData>
  <mergeCells count="17">
    <mergeCell ref="A11:A13"/>
    <mergeCell ref="C11:C13"/>
    <mergeCell ref="D11:D13"/>
    <mergeCell ref="E11:E13"/>
    <mergeCell ref="A14:A16"/>
    <mergeCell ref="C14:C16"/>
    <mergeCell ref="D14:D16"/>
    <mergeCell ref="E14:E16"/>
    <mergeCell ref="B1:E1"/>
    <mergeCell ref="A3:A6"/>
    <mergeCell ref="C3:C6"/>
    <mergeCell ref="D3:D6"/>
    <mergeCell ref="E3:E6"/>
    <mergeCell ref="A7:A10"/>
    <mergeCell ref="C7:C10"/>
    <mergeCell ref="D7:D10"/>
    <mergeCell ref="E7:E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F39"/>
  <sheetViews>
    <sheetView topLeftCell="A4" zoomScale="85" zoomScaleNormal="85" workbookViewId="0">
      <selection activeCell="AD13" sqref="AD13:AD31"/>
    </sheetView>
  </sheetViews>
  <sheetFormatPr defaultRowHeight="15" x14ac:dyDescent="0.25"/>
  <cols>
    <col min="1" max="1" width="23.7109375" customWidth="1"/>
    <col min="2" max="2" width="26" customWidth="1"/>
    <col min="3" max="3" width="26.5703125" customWidth="1"/>
    <col min="4" max="4" width="28.5703125" bestFit="1" customWidth="1"/>
    <col min="5" max="5" width="27" customWidth="1"/>
    <col min="6" max="6" width="23" customWidth="1"/>
    <col min="7" max="7" width="24.7109375" customWidth="1"/>
    <col min="8" max="8" width="16.42578125" bestFit="1" customWidth="1"/>
    <col min="9" max="9" width="18.5703125" customWidth="1"/>
    <col min="10" max="10" width="19.5703125" customWidth="1"/>
    <col min="11" max="11" width="13.42578125" customWidth="1"/>
    <col min="12" max="12" width="21.42578125" customWidth="1"/>
    <col min="13" max="13" width="16" bestFit="1" customWidth="1"/>
    <col min="14" max="14" width="14.5703125" bestFit="1" customWidth="1"/>
    <col min="15" max="15" width="11.42578125" customWidth="1"/>
    <col min="16" max="16" width="19.28515625" bestFit="1" customWidth="1"/>
    <col min="17" max="17" width="18.28515625" bestFit="1" customWidth="1"/>
    <col min="18" max="18" width="15" bestFit="1" customWidth="1"/>
    <col min="19" max="19" width="23.140625" bestFit="1" customWidth="1"/>
    <col min="20" max="20" width="19.28515625" bestFit="1" customWidth="1"/>
    <col min="21" max="21" width="19.140625" bestFit="1" customWidth="1"/>
    <col min="22" max="22" width="20.42578125" customWidth="1"/>
    <col min="23" max="23" width="7" bestFit="1" customWidth="1"/>
    <col min="24" max="24" width="21.5703125" bestFit="1" customWidth="1"/>
    <col min="25" max="25" width="5.5703125" customWidth="1"/>
    <col min="26" max="26" width="5.7109375" customWidth="1"/>
    <col min="27" max="27" width="5.5703125" customWidth="1"/>
    <col min="28" max="28" width="5.140625" customWidth="1"/>
    <col min="29" max="29" width="16.42578125" bestFit="1" customWidth="1"/>
    <col min="30" max="30" width="16.140625" customWidth="1"/>
    <col min="31" max="31" width="12.42578125" bestFit="1" customWidth="1"/>
    <col min="33" max="33" width="17.28515625" bestFit="1" customWidth="1"/>
  </cols>
  <sheetData>
    <row r="1" spans="1:28" x14ac:dyDescent="0.25">
      <c r="A1" s="52"/>
      <c r="B1" s="53" t="s">
        <v>54</v>
      </c>
      <c r="C1" s="53"/>
      <c r="D1" s="53"/>
      <c r="E1" s="53"/>
      <c r="F1" s="73"/>
      <c r="G1" s="73"/>
      <c r="H1" s="24"/>
      <c r="I1" s="24"/>
    </row>
    <row r="2" spans="1:28" x14ac:dyDescent="0.25">
      <c r="A2" s="23" t="s">
        <v>57</v>
      </c>
      <c r="B2" s="23">
        <v>4</v>
      </c>
      <c r="C2" s="23">
        <v>3</v>
      </c>
      <c r="D2" s="23">
        <v>2</v>
      </c>
      <c r="E2" s="23">
        <v>1</v>
      </c>
      <c r="F2" s="73"/>
      <c r="G2" s="23" t="s">
        <v>189</v>
      </c>
      <c r="H2" s="23" t="s">
        <v>56</v>
      </c>
    </row>
    <row r="3" spans="1:28" x14ac:dyDescent="0.25">
      <c r="A3" s="74" t="s">
        <v>190</v>
      </c>
      <c r="B3" s="26" t="s">
        <v>191</v>
      </c>
      <c r="C3" s="26" t="s">
        <v>192</v>
      </c>
      <c r="D3" s="26" t="s">
        <v>193</v>
      </c>
      <c r="E3" s="26" t="s">
        <v>194</v>
      </c>
      <c r="F3" s="73"/>
      <c r="G3" s="75" t="s">
        <v>195</v>
      </c>
      <c r="H3" s="26" t="s">
        <v>59</v>
      </c>
    </row>
    <row r="4" spans="1:28" x14ac:dyDescent="0.25">
      <c r="A4" s="74" t="s">
        <v>196</v>
      </c>
      <c r="B4" s="26" t="s">
        <v>197</v>
      </c>
      <c r="C4" s="26" t="s">
        <v>198</v>
      </c>
      <c r="D4" s="26" t="s">
        <v>199</v>
      </c>
      <c r="E4" s="26" t="s">
        <v>200</v>
      </c>
      <c r="F4" s="73"/>
      <c r="G4" s="26" t="s">
        <v>201</v>
      </c>
      <c r="H4" s="26" t="s">
        <v>66</v>
      </c>
    </row>
    <row r="5" spans="1:28" x14ac:dyDescent="0.25">
      <c r="A5" s="74" t="s">
        <v>202</v>
      </c>
      <c r="B5" s="26" t="s">
        <v>197</v>
      </c>
      <c r="C5" s="26" t="s">
        <v>198</v>
      </c>
      <c r="D5" s="26" t="s">
        <v>199</v>
      </c>
      <c r="E5" s="26" t="s">
        <v>200</v>
      </c>
      <c r="F5" s="73"/>
      <c r="G5" s="76" t="s">
        <v>203</v>
      </c>
      <c r="H5" s="26" t="s">
        <v>70</v>
      </c>
    </row>
    <row r="6" spans="1:28" x14ac:dyDescent="0.25">
      <c r="A6" s="74" t="s">
        <v>204</v>
      </c>
      <c r="B6" s="26" t="s">
        <v>197</v>
      </c>
      <c r="C6" s="26" t="s">
        <v>198</v>
      </c>
      <c r="D6" s="26" t="s">
        <v>199</v>
      </c>
      <c r="E6" s="26" t="s">
        <v>200</v>
      </c>
      <c r="F6" s="73"/>
      <c r="G6" s="26" t="s">
        <v>205</v>
      </c>
      <c r="H6" s="26" t="s">
        <v>75</v>
      </c>
    </row>
    <row r="7" spans="1:28" x14ac:dyDescent="0.25">
      <c r="A7" s="74" t="s">
        <v>206</v>
      </c>
      <c r="B7" s="26" t="s">
        <v>197</v>
      </c>
      <c r="C7" s="26" t="s">
        <v>198</v>
      </c>
      <c r="D7" s="26" t="s">
        <v>199</v>
      </c>
      <c r="E7" s="26" t="s">
        <v>200</v>
      </c>
      <c r="F7" s="73"/>
      <c r="I7" s="24"/>
    </row>
    <row r="8" spans="1:28" ht="15.75" customHeight="1" x14ac:dyDescent="0.25">
      <c r="A8" s="74" t="s">
        <v>207</v>
      </c>
      <c r="B8" s="59" t="s">
        <v>208</v>
      </c>
      <c r="C8" s="59" t="s">
        <v>209</v>
      </c>
      <c r="D8" s="59" t="s">
        <v>210</v>
      </c>
      <c r="E8" s="59" t="s">
        <v>211</v>
      </c>
      <c r="F8" s="77"/>
      <c r="G8" s="77"/>
      <c r="H8" s="24"/>
      <c r="I8" s="24"/>
    </row>
    <row r="9" spans="1:28" ht="25.5" x14ac:dyDescent="0.25">
      <c r="A9" s="74" t="s">
        <v>212</v>
      </c>
      <c r="B9" s="26" t="s">
        <v>213</v>
      </c>
      <c r="C9" s="59" t="s">
        <v>214</v>
      </c>
      <c r="D9" s="59" t="s">
        <v>215</v>
      </c>
      <c r="E9" s="59" t="s">
        <v>216</v>
      </c>
      <c r="F9" s="77"/>
      <c r="G9" s="77"/>
      <c r="H9" s="24"/>
      <c r="I9" s="24"/>
    </row>
    <row r="10" spans="1:28" ht="21" customHeight="1" x14ac:dyDescent="0.25">
      <c r="A10" s="78" t="s">
        <v>217</v>
      </c>
      <c r="B10" s="26" t="s">
        <v>218</v>
      </c>
      <c r="C10" s="26" t="s">
        <v>219</v>
      </c>
      <c r="D10" s="26" t="s">
        <v>88</v>
      </c>
      <c r="E10" s="26" t="s">
        <v>220</v>
      </c>
      <c r="F10" s="73"/>
      <c r="G10" s="73"/>
      <c r="H10" s="24"/>
      <c r="I10" s="24"/>
    </row>
    <row r="11" spans="1:28" x14ac:dyDescent="0.25">
      <c r="A11" s="24"/>
      <c r="B11" s="24"/>
      <c r="C11" s="24"/>
      <c r="D11" s="24"/>
      <c r="E11" s="24"/>
      <c r="F11" s="24"/>
      <c r="G11" s="24"/>
      <c r="H11" s="24"/>
      <c r="I11" s="24"/>
    </row>
    <row r="12" spans="1:28" x14ac:dyDescent="0.25">
      <c r="F12" s="73"/>
      <c r="G12" s="73"/>
    </row>
    <row r="13" spans="1:28" ht="45.75" thickBot="1" x14ac:dyDescent="0.3">
      <c r="A13" s="30" t="s">
        <v>0</v>
      </c>
      <c r="B13" s="31" t="s">
        <v>1</v>
      </c>
      <c r="C13" s="79" t="s">
        <v>221</v>
      </c>
      <c r="D13" s="79" t="s">
        <v>222</v>
      </c>
      <c r="E13" s="79" t="s">
        <v>223</v>
      </c>
      <c r="F13" s="79" t="s">
        <v>224</v>
      </c>
      <c r="G13" s="79" t="s">
        <v>225</v>
      </c>
      <c r="H13" s="79" t="s">
        <v>226</v>
      </c>
      <c r="I13" s="79" t="s">
        <v>227</v>
      </c>
      <c r="J13" s="79" t="s">
        <v>228</v>
      </c>
      <c r="K13" s="79" t="s">
        <v>229</v>
      </c>
      <c r="L13" s="79" t="s">
        <v>230</v>
      </c>
      <c r="M13" s="79" t="s">
        <v>231</v>
      </c>
      <c r="N13" s="79" t="s">
        <v>232</v>
      </c>
      <c r="O13" s="80" t="s">
        <v>190</v>
      </c>
      <c r="P13" s="80" t="s">
        <v>196</v>
      </c>
      <c r="Q13" s="80" t="s">
        <v>202</v>
      </c>
      <c r="R13" s="80" t="s">
        <v>204</v>
      </c>
      <c r="S13" s="80" t="s">
        <v>206</v>
      </c>
      <c r="T13" s="80" t="s">
        <v>207</v>
      </c>
      <c r="U13" s="80" t="s">
        <v>212</v>
      </c>
      <c r="V13" s="34" t="s">
        <v>217</v>
      </c>
      <c r="W13" s="81" t="s">
        <v>189</v>
      </c>
      <c r="X13" s="62" t="s">
        <v>56</v>
      </c>
      <c r="Y13" s="82" t="s">
        <v>59</v>
      </c>
      <c r="Z13" s="82" t="s">
        <v>66</v>
      </c>
      <c r="AA13" s="82" t="s">
        <v>70</v>
      </c>
      <c r="AB13" s="82" t="s">
        <v>75</v>
      </c>
    </row>
    <row r="14" spans="1:28" x14ac:dyDescent="0.25">
      <c r="A14" s="38">
        <v>7</v>
      </c>
      <c r="B14" s="39" t="s">
        <v>31</v>
      </c>
      <c r="C14" s="83">
        <v>2015</v>
      </c>
      <c r="D14" s="83">
        <v>4</v>
      </c>
      <c r="E14" s="83">
        <v>4</v>
      </c>
      <c r="F14" s="83">
        <v>4</v>
      </c>
      <c r="G14" s="83">
        <v>4</v>
      </c>
      <c r="H14" s="83">
        <v>0</v>
      </c>
      <c r="I14" s="83">
        <v>1</v>
      </c>
      <c r="J14" s="83">
        <v>1</v>
      </c>
      <c r="K14" s="83">
        <v>4</v>
      </c>
      <c r="L14" s="83">
        <v>0</v>
      </c>
      <c r="M14" s="83">
        <v>15</v>
      </c>
      <c r="N14" s="83">
        <v>24</v>
      </c>
      <c r="O14" s="45">
        <f t="shared" ref="O14:O36" si="0">IF(J14=1,4,1)</f>
        <v>4</v>
      </c>
      <c r="P14" s="45">
        <f t="shared" ref="P14:S36" si="1">D14</f>
        <v>4</v>
      </c>
      <c r="Q14" s="45">
        <f t="shared" si="1"/>
        <v>4</v>
      </c>
      <c r="R14" s="45">
        <f t="shared" si="1"/>
        <v>4</v>
      </c>
      <c r="S14" s="45">
        <f t="shared" si="1"/>
        <v>4</v>
      </c>
      <c r="T14" s="45">
        <f t="shared" ref="T14:T36" si="2">IF(I14=1,4,1)</f>
        <v>4</v>
      </c>
      <c r="U14" s="45">
        <f t="shared" ref="U14:U36" si="3">K14</f>
        <v>4</v>
      </c>
      <c r="V14" s="49">
        <v>1</v>
      </c>
      <c r="W14" s="84">
        <f t="shared" ref="W14:W36" si="4">SUM(O14:V14)</f>
        <v>29</v>
      </c>
      <c r="X14" s="85" t="str">
        <f t="shared" ref="X14:X36" si="5">IF(W14&lt;=8,"D",IF(W14&lt;17,"C",IF(W14&lt;25,"B","A")))</f>
        <v>A</v>
      </c>
      <c r="Y14" s="86">
        <f t="shared" ref="Y14:Y36" si="6">IF($X14="A",1,0)</f>
        <v>1</v>
      </c>
      <c r="Z14" s="86">
        <f t="shared" ref="Z14:Z36" si="7">IF($X14="B",1,0)</f>
        <v>0</v>
      </c>
      <c r="AA14" s="86">
        <f t="shared" ref="AA14:AA36" si="8">IF($X14="C",1,0)</f>
        <v>0</v>
      </c>
      <c r="AB14" s="86">
        <f t="shared" ref="AB14:AB36" si="9">IF($X14="D",1,0)</f>
        <v>0</v>
      </c>
    </row>
    <row r="15" spans="1:28" x14ac:dyDescent="0.25">
      <c r="A15" s="38">
        <v>16</v>
      </c>
      <c r="B15" s="39" t="s">
        <v>131</v>
      </c>
      <c r="C15" s="83">
        <v>2011</v>
      </c>
      <c r="D15" s="83">
        <v>4</v>
      </c>
      <c r="E15" s="83">
        <v>4</v>
      </c>
      <c r="F15" s="83">
        <v>4</v>
      </c>
      <c r="G15" s="83">
        <v>4</v>
      </c>
      <c r="H15" s="83">
        <v>1</v>
      </c>
      <c r="I15" s="83">
        <v>1</v>
      </c>
      <c r="J15" s="83">
        <v>1</v>
      </c>
      <c r="K15" s="83">
        <v>4</v>
      </c>
      <c r="L15" s="83">
        <v>1</v>
      </c>
      <c r="M15" s="83">
        <v>48</v>
      </c>
      <c r="N15" s="83">
        <v>24</v>
      </c>
      <c r="O15" s="45">
        <f t="shared" si="0"/>
        <v>4</v>
      </c>
      <c r="P15" s="45">
        <f t="shared" si="1"/>
        <v>4</v>
      </c>
      <c r="Q15" s="45">
        <f t="shared" si="1"/>
        <v>4</v>
      </c>
      <c r="R15" s="45">
        <f t="shared" si="1"/>
        <v>4</v>
      </c>
      <c r="S15" s="45">
        <f t="shared" si="1"/>
        <v>4</v>
      </c>
      <c r="T15" s="45">
        <f t="shared" si="2"/>
        <v>4</v>
      </c>
      <c r="U15" s="45">
        <f t="shared" si="3"/>
        <v>4</v>
      </c>
      <c r="V15" s="49">
        <v>1</v>
      </c>
      <c r="W15" s="87">
        <f t="shared" si="4"/>
        <v>29</v>
      </c>
      <c r="X15" s="85" t="str">
        <f t="shared" si="5"/>
        <v>A</v>
      </c>
      <c r="Y15" s="86">
        <f t="shared" si="6"/>
        <v>1</v>
      </c>
      <c r="Z15" s="86">
        <f t="shared" si="7"/>
        <v>0</v>
      </c>
      <c r="AA15" s="86">
        <f t="shared" si="8"/>
        <v>0</v>
      </c>
      <c r="AB15" s="86">
        <f t="shared" si="9"/>
        <v>0</v>
      </c>
    </row>
    <row r="16" spans="1:28" x14ac:dyDescent="0.25">
      <c r="A16" s="38">
        <v>17</v>
      </c>
      <c r="B16" s="39" t="s">
        <v>44</v>
      </c>
      <c r="C16" s="83">
        <v>2006</v>
      </c>
      <c r="D16" s="83">
        <v>4</v>
      </c>
      <c r="E16" s="83">
        <v>4</v>
      </c>
      <c r="F16" s="83">
        <v>4</v>
      </c>
      <c r="G16" s="83">
        <v>4</v>
      </c>
      <c r="H16" s="83">
        <v>1</v>
      </c>
      <c r="I16" s="83">
        <v>1</v>
      </c>
      <c r="J16" s="83">
        <v>1</v>
      </c>
      <c r="K16" s="83">
        <v>3</v>
      </c>
      <c r="L16" s="83">
        <v>0</v>
      </c>
      <c r="M16" s="83">
        <v>15</v>
      </c>
      <c r="N16" s="83">
        <v>24</v>
      </c>
      <c r="O16" s="45">
        <f t="shared" si="0"/>
        <v>4</v>
      </c>
      <c r="P16" s="45">
        <f t="shared" si="1"/>
        <v>4</v>
      </c>
      <c r="Q16" s="45">
        <f t="shared" si="1"/>
        <v>4</v>
      </c>
      <c r="R16" s="45">
        <f t="shared" si="1"/>
        <v>4</v>
      </c>
      <c r="S16" s="45">
        <f t="shared" si="1"/>
        <v>4</v>
      </c>
      <c r="T16" s="45">
        <f t="shared" si="2"/>
        <v>4</v>
      </c>
      <c r="U16" s="45">
        <f t="shared" si="3"/>
        <v>3</v>
      </c>
      <c r="V16" s="49">
        <v>1</v>
      </c>
      <c r="W16" s="87">
        <f t="shared" si="4"/>
        <v>28</v>
      </c>
      <c r="X16" s="85" t="str">
        <f t="shared" si="5"/>
        <v>A</v>
      </c>
      <c r="Y16" s="86">
        <f t="shared" si="6"/>
        <v>1</v>
      </c>
      <c r="Z16" s="86">
        <f t="shared" si="7"/>
        <v>0</v>
      </c>
      <c r="AA16" s="86">
        <f t="shared" si="8"/>
        <v>0</v>
      </c>
      <c r="AB16" s="86">
        <f t="shared" si="9"/>
        <v>0</v>
      </c>
    </row>
    <row r="17" spans="1:32" x14ac:dyDescent="0.25">
      <c r="A17" s="38">
        <v>11</v>
      </c>
      <c r="B17" s="39" t="s">
        <v>130</v>
      </c>
      <c r="C17" s="83">
        <v>2001</v>
      </c>
      <c r="D17" s="83">
        <v>4</v>
      </c>
      <c r="E17" s="83">
        <v>4</v>
      </c>
      <c r="F17" s="83">
        <v>4</v>
      </c>
      <c r="G17" s="83">
        <v>3</v>
      </c>
      <c r="H17" s="83">
        <v>1</v>
      </c>
      <c r="I17" s="83">
        <v>1</v>
      </c>
      <c r="J17" s="83">
        <v>1</v>
      </c>
      <c r="K17" s="83">
        <v>3</v>
      </c>
      <c r="L17" s="83">
        <v>1</v>
      </c>
      <c r="M17" s="83">
        <v>185</v>
      </c>
      <c r="N17" s="83">
        <v>24</v>
      </c>
      <c r="O17" s="45">
        <f t="shared" si="0"/>
        <v>4</v>
      </c>
      <c r="P17" s="45">
        <f t="shared" si="1"/>
        <v>4</v>
      </c>
      <c r="Q17" s="45">
        <f t="shared" si="1"/>
        <v>4</v>
      </c>
      <c r="R17" s="45">
        <f t="shared" si="1"/>
        <v>4</v>
      </c>
      <c r="S17" s="45">
        <f t="shared" si="1"/>
        <v>3</v>
      </c>
      <c r="T17" s="45">
        <f t="shared" si="2"/>
        <v>4</v>
      </c>
      <c r="U17" s="45">
        <f t="shared" si="3"/>
        <v>3</v>
      </c>
      <c r="V17" s="49">
        <v>1</v>
      </c>
      <c r="W17" s="87">
        <f t="shared" si="4"/>
        <v>27</v>
      </c>
      <c r="X17" s="85" t="str">
        <f t="shared" si="5"/>
        <v>A</v>
      </c>
      <c r="Y17" s="86">
        <f t="shared" si="6"/>
        <v>1</v>
      </c>
      <c r="Z17" s="86">
        <f t="shared" si="7"/>
        <v>0</v>
      </c>
      <c r="AA17" s="86">
        <f t="shared" si="8"/>
        <v>0</v>
      </c>
      <c r="AB17" s="86">
        <f t="shared" si="9"/>
        <v>0</v>
      </c>
    </row>
    <row r="18" spans="1:32" x14ac:dyDescent="0.25">
      <c r="A18" s="38">
        <v>14</v>
      </c>
      <c r="B18" s="39" t="s">
        <v>41</v>
      </c>
      <c r="C18" s="83">
        <v>2008</v>
      </c>
      <c r="D18" s="83">
        <v>3</v>
      </c>
      <c r="E18" s="83">
        <v>3</v>
      </c>
      <c r="F18" s="83">
        <v>4</v>
      </c>
      <c r="G18" s="83">
        <v>4</v>
      </c>
      <c r="H18" s="83">
        <v>0</v>
      </c>
      <c r="I18" s="83">
        <v>1</v>
      </c>
      <c r="J18" s="83">
        <v>1</v>
      </c>
      <c r="K18" s="83">
        <v>3</v>
      </c>
      <c r="L18" s="83">
        <v>1</v>
      </c>
      <c r="M18" s="83">
        <v>27</v>
      </c>
      <c r="N18" s="83">
        <v>24</v>
      </c>
      <c r="O18" s="45">
        <f t="shared" si="0"/>
        <v>4</v>
      </c>
      <c r="P18" s="45">
        <f t="shared" si="1"/>
        <v>3</v>
      </c>
      <c r="Q18" s="45">
        <f t="shared" si="1"/>
        <v>3</v>
      </c>
      <c r="R18" s="45">
        <f t="shared" si="1"/>
        <v>4</v>
      </c>
      <c r="S18" s="45">
        <f t="shared" si="1"/>
        <v>4</v>
      </c>
      <c r="T18" s="45">
        <f t="shared" si="2"/>
        <v>4</v>
      </c>
      <c r="U18" s="45">
        <f t="shared" si="3"/>
        <v>3</v>
      </c>
      <c r="V18" s="49">
        <v>1</v>
      </c>
      <c r="W18" s="87">
        <f t="shared" si="4"/>
        <v>26</v>
      </c>
      <c r="X18" s="85" t="str">
        <f t="shared" si="5"/>
        <v>A</v>
      </c>
      <c r="Y18" s="86">
        <f t="shared" si="6"/>
        <v>1</v>
      </c>
      <c r="Z18" s="86">
        <f t="shared" si="7"/>
        <v>0</v>
      </c>
      <c r="AA18" s="86">
        <f t="shared" si="8"/>
        <v>0</v>
      </c>
      <c r="AB18" s="86">
        <f t="shared" si="9"/>
        <v>0</v>
      </c>
    </row>
    <row r="19" spans="1:32" x14ac:dyDescent="0.25">
      <c r="A19" s="38">
        <v>4</v>
      </c>
      <c r="B19" s="39" t="s">
        <v>28</v>
      </c>
      <c r="C19" s="83">
        <v>2002</v>
      </c>
      <c r="D19" s="83">
        <v>3</v>
      </c>
      <c r="E19" s="83">
        <v>3</v>
      </c>
      <c r="F19" s="83">
        <v>4</v>
      </c>
      <c r="G19" s="83">
        <v>3</v>
      </c>
      <c r="H19" s="83">
        <v>0</v>
      </c>
      <c r="I19" s="83">
        <v>1</v>
      </c>
      <c r="J19" s="83">
        <v>1</v>
      </c>
      <c r="K19" s="83">
        <v>3</v>
      </c>
      <c r="L19" s="83">
        <v>0</v>
      </c>
      <c r="M19" s="83">
        <v>30</v>
      </c>
      <c r="N19" s="83">
        <v>4</v>
      </c>
      <c r="O19" s="45">
        <f t="shared" si="0"/>
        <v>4</v>
      </c>
      <c r="P19" s="45">
        <f t="shared" si="1"/>
        <v>3</v>
      </c>
      <c r="Q19" s="45">
        <f t="shared" si="1"/>
        <v>3</v>
      </c>
      <c r="R19" s="45">
        <f t="shared" si="1"/>
        <v>4</v>
      </c>
      <c r="S19" s="45">
        <f t="shared" si="1"/>
        <v>3</v>
      </c>
      <c r="T19" s="45">
        <f t="shared" si="2"/>
        <v>4</v>
      </c>
      <c r="U19" s="45">
        <f t="shared" si="3"/>
        <v>3</v>
      </c>
      <c r="V19" s="49">
        <v>1</v>
      </c>
      <c r="W19" s="87">
        <f t="shared" si="4"/>
        <v>25</v>
      </c>
      <c r="X19" s="85" t="str">
        <f t="shared" si="5"/>
        <v>A</v>
      </c>
      <c r="Y19" s="86">
        <f t="shared" si="6"/>
        <v>1</v>
      </c>
      <c r="Z19" s="86">
        <f t="shared" si="7"/>
        <v>0</v>
      </c>
      <c r="AA19" s="86">
        <f t="shared" si="8"/>
        <v>0</v>
      </c>
      <c r="AB19" s="86">
        <f t="shared" si="9"/>
        <v>0</v>
      </c>
    </row>
    <row r="20" spans="1:32" x14ac:dyDescent="0.25">
      <c r="A20" s="38">
        <v>13</v>
      </c>
      <c r="B20" s="39" t="s">
        <v>40</v>
      </c>
      <c r="C20" s="83">
        <v>2016</v>
      </c>
      <c r="D20" s="83">
        <v>4</v>
      </c>
      <c r="E20" s="83">
        <v>4</v>
      </c>
      <c r="F20" s="83">
        <v>4</v>
      </c>
      <c r="G20" s="83">
        <v>1</v>
      </c>
      <c r="H20" s="83">
        <v>1</v>
      </c>
      <c r="I20" s="83">
        <v>1</v>
      </c>
      <c r="J20" s="83">
        <v>1</v>
      </c>
      <c r="K20" s="83">
        <v>3</v>
      </c>
      <c r="L20" s="83">
        <v>1</v>
      </c>
      <c r="M20" s="83">
        <v>0</v>
      </c>
      <c r="N20" s="83">
        <v>0</v>
      </c>
      <c r="O20" s="45">
        <f t="shared" si="0"/>
        <v>4</v>
      </c>
      <c r="P20" s="45">
        <f t="shared" si="1"/>
        <v>4</v>
      </c>
      <c r="Q20" s="45">
        <f t="shared" si="1"/>
        <v>4</v>
      </c>
      <c r="R20" s="45">
        <f t="shared" si="1"/>
        <v>4</v>
      </c>
      <c r="S20" s="45">
        <f t="shared" si="1"/>
        <v>1</v>
      </c>
      <c r="T20" s="45">
        <f t="shared" si="2"/>
        <v>4</v>
      </c>
      <c r="U20" s="45">
        <f t="shared" si="3"/>
        <v>3</v>
      </c>
      <c r="V20" s="49">
        <v>1</v>
      </c>
      <c r="W20" s="87">
        <f t="shared" si="4"/>
        <v>25</v>
      </c>
      <c r="X20" s="85" t="str">
        <f t="shared" si="5"/>
        <v>A</v>
      </c>
      <c r="Y20" s="86">
        <f t="shared" si="6"/>
        <v>1</v>
      </c>
      <c r="Z20" s="86">
        <f t="shared" si="7"/>
        <v>0</v>
      </c>
      <c r="AA20" s="86">
        <f t="shared" si="8"/>
        <v>0</v>
      </c>
      <c r="AB20" s="86">
        <f t="shared" si="9"/>
        <v>0</v>
      </c>
    </row>
    <row r="21" spans="1:32" x14ac:dyDescent="0.25">
      <c r="A21" s="38">
        <v>15</v>
      </c>
      <c r="B21" s="39" t="s">
        <v>42</v>
      </c>
      <c r="C21" s="83">
        <v>2001</v>
      </c>
      <c r="D21" s="83">
        <v>4</v>
      </c>
      <c r="E21" s="83">
        <v>2</v>
      </c>
      <c r="F21" s="83">
        <v>3</v>
      </c>
      <c r="G21" s="83">
        <v>3</v>
      </c>
      <c r="H21" s="83">
        <v>1</v>
      </c>
      <c r="I21" s="83">
        <v>1</v>
      </c>
      <c r="J21" s="83">
        <v>1</v>
      </c>
      <c r="K21" s="83">
        <v>4</v>
      </c>
      <c r="L21" s="83">
        <v>0</v>
      </c>
      <c r="M21" s="83">
        <v>45</v>
      </c>
      <c r="N21" s="83">
        <v>5</v>
      </c>
      <c r="O21" s="45">
        <f t="shared" si="0"/>
        <v>4</v>
      </c>
      <c r="P21" s="45">
        <f t="shared" si="1"/>
        <v>4</v>
      </c>
      <c r="Q21" s="45">
        <f t="shared" si="1"/>
        <v>2</v>
      </c>
      <c r="R21" s="45">
        <f t="shared" si="1"/>
        <v>3</v>
      </c>
      <c r="S21" s="45">
        <f t="shared" si="1"/>
        <v>3</v>
      </c>
      <c r="T21" s="45">
        <f t="shared" si="2"/>
        <v>4</v>
      </c>
      <c r="U21" s="45">
        <f t="shared" si="3"/>
        <v>4</v>
      </c>
      <c r="V21" s="49">
        <v>1</v>
      </c>
      <c r="W21" s="87">
        <f t="shared" si="4"/>
        <v>25</v>
      </c>
      <c r="X21" s="85" t="str">
        <f t="shared" si="5"/>
        <v>A</v>
      </c>
      <c r="Y21" s="86">
        <f t="shared" si="6"/>
        <v>1</v>
      </c>
      <c r="Z21" s="86">
        <f t="shared" si="7"/>
        <v>0</v>
      </c>
      <c r="AA21" s="86">
        <f t="shared" si="8"/>
        <v>0</v>
      </c>
      <c r="AB21" s="86">
        <f t="shared" si="9"/>
        <v>0</v>
      </c>
    </row>
    <row r="22" spans="1:32" x14ac:dyDescent="0.25">
      <c r="A22" s="38">
        <v>5</v>
      </c>
      <c r="B22" s="39" t="s">
        <v>30</v>
      </c>
      <c r="C22" s="83">
        <v>2014</v>
      </c>
      <c r="D22" s="83">
        <v>2</v>
      </c>
      <c r="E22" s="83">
        <v>3</v>
      </c>
      <c r="F22" s="83">
        <v>4</v>
      </c>
      <c r="G22" s="83">
        <v>3</v>
      </c>
      <c r="H22" s="83">
        <v>0</v>
      </c>
      <c r="I22" s="83">
        <v>1</v>
      </c>
      <c r="J22" s="83">
        <v>1</v>
      </c>
      <c r="K22" s="83">
        <v>3</v>
      </c>
      <c r="L22" s="83">
        <v>1</v>
      </c>
      <c r="M22" s="83">
        <v>25</v>
      </c>
      <c r="N22" s="83">
        <v>6</v>
      </c>
      <c r="O22" s="45">
        <f t="shared" si="0"/>
        <v>4</v>
      </c>
      <c r="P22" s="45">
        <f t="shared" si="1"/>
        <v>2</v>
      </c>
      <c r="Q22" s="45">
        <f t="shared" si="1"/>
        <v>3</v>
      </c>
      <c r="R22" s="45">
        <f t="shared" si="1"/>
        <v>4</v>
      </c>
      <c r="S22" s="45">
        <f t="shared" si="1"/>
        <v>3</v>
      </c>
      <c r="T22" s="45">
        <f t="shared" si="2"/>
        <v>4</v>
      </c>
      <c r="U22" s="45">
        <f t="shared" si="3"/>
        <v>3</v>
      </c>
      <c r="V22" s="49">
        <v>1</v>
      </c>
      <c r="W22" s="87">
        <f t="shared" si="4"/>
        <v>24</v>
      </c>
      <c r="X22" s="85" t="str">
        <f t="shared" si="5"/>
        <v>B</v>
      </c>
      <c r="Y22" s="86">
        <f t="shared" si="6"/>
        <v>0</v>
      </c>
      <c r="Z22" s="86">
        <f t="shared" si="7"/>
        <v>1</v>
      </c>
      <c r="AA22" s="86">
        <f t="shared" si="8"/>
        <v>0</v>
      </c>
      <c r="AB22" s="86">
        <f t="shared" si="9"/>
        <v>0</v>
      </c>
    </row>
    <row r="23" spans="1:32" x14ac:dyDescent="0.25">
      <c r="A23" s="38">
        <v>20</v>
      </c>
      <c r="B23" s="51" t="s">
        <v>47</v>
      </c>
      <c r="C23" s="83">
        <v>2008</v>
      </c>
      <c r="D23" s="83">
        <v>3</v>
      </c>
      <c r="E23" s="83">
        <v>3</v>
      </c>
      <c r="F23" s="83">
        <v>3</v>
      </c>
      <c r="G23" s="83">
        <v>3</v>
      </c>
      <c r="H23" s="83">
        <v>1</v>
      </c>
      <c r="I23" s="83">
        <v>1</v>
      </c>
      <c r="J23" s="83">
        <v>1</v>
      </c>
      <c r="K23" s="83">
        <v>3</v>
      </c>
      <c r="L23" s="83">
        <v>0</v>
      </c>
      <c r="M23" s="83">
        <v>19</v>
      </c>
      <c r="N23" s="83">
        <v>18</v>
      </c>
      <c r="O23" s="45">
        <f t="shared" si="0"/>
        <v>4</v>
      </c>
      <c r="P23" s="45">
        <f t="shared" si="1"/>
        <v>3</v>
      </c>
      <c r="Q23" s="45">
        <f t="shared" si="1"/>
        <v>3</v>
      </c>
      <c r="R23" s="45">
        <f t="shared" si="1"/>
        <v>3</v>
      </c>
      <c r="S23" s="45">
        <f t="shared" si="1"/>
        <v>3</v>
      </c>
      <c r="T23" s="45">
        <f t="shared" si="2"/>
        <v>4</v>
      </c>
      <c r="U23" s="45">
        <f t="shared" si="3"/>
        <v>3</v>
      </c>
      <c r="V23" s="49">
        <v>1</v>
      </c>
      <c r="W23" s="87">
        <f t="shared" si="4"/>
        <v>24</v>
      </c>
      <c r="X23" s="85" t="str">
        <f t="shared" si="5"/>
        <v>B</v>
      </c>
      <c r="Y23" s="86">
        <f t="shared" si="6"/>
        <v>0</v>
      </c>
      <c r="Z23" s="86">
        <f t="shared" si="7"/>
        <v>1</v>
      </c>
      <c r="AA23" s="86">
        <f t="shared" si="8"/>
        <v>0</v>
      </c>
      <c r="AB23" s="86">
        <f t="shared" si="9"/>
        <v>0</v>
      </c>
    </row>
    <row r="24" spans="1:32" x14ac:dyDescent="0.25">
      <c r="A24" s="38">
        <v>23</v>
      </c>
      <c r="B24" s="39" t="s">
        <v>49</v>
      </c>
      <c r="C24" s="83">
        <v>1983</v>
      </c>
      <c r="D24" s="83">
        <v>4</v>
      </c>
      <c r="E24" s="83">
        <v>3</v>
      </c>
      <c r="F24" s="83">
        <v>3</v>
      </c>
      <c r="G24" s="83">
        <v>2</v>
      </c>
      <c r="H24" s="83">
        <v>0</v>
      </c>
      <c r="I24" s="83">
        <v>1</v>
      </c>
      <c r="J24" s="83">
        <v>1</v>
      </c>
      <c r="K24" s="83">
        <v>3</v>
      </c>
      <c r="L24" s="83">
        <v>1</v>
      </c>
      <c r="M24" s="83">
        <v>150</v>
      </c>
      <c r="N24" s="83">
        <v>24</v>
      </c>
      <c r="O24" s="45">
        <f t="shared" si="0"/>
        <v>4</v>
      </c>
      <c r="P24" s="45">
        <f t="shared" si="1"/>
        <v>4</v>
      </c>
      <c r="Q24" s="45">
        <f t="shared" si="1"/>
        <v>3</v>
      </c>
      <c r="R24" s="45">
        <f t="shared" si="1"/>
        <v>3</v>
      </c>
      <c r="S24" s="45">
        <f t="shared" si="1"/>
        <v>2</v>
      </c>
      <c r="T24" s="45">
        <f t="shared" si="2"/>
        <v>4</v>
      </c>
      <c r="U24" s="45">
        <f t="shared" si="3"/>
        <v>3</v>
      </c>
      <c r="V24" s="49">
        <v>1</v>
      </c>
      <c r="W24" s="87">
        <f t="shared" si="4"/>
        <v>24</v>
      </c>
      <c r="X24" s="85" t="str">
        <f t="shared" si="5"/>
        <v>B</v>
      </c>
      <c r="Y24" s="86">
        <f t="shared" si="6"/>
        <v>0</v>
      </c>
      <c r="Z24" s="86">
        <f t="shared" si="7"/>
        <v>1</v>
      </c>
      <c r="AA24" s="86">
        <f t="shared" si="8"/>
        <v>0</v>
      </c>
      <c r="AB24" s="86">
        <f t="shared" si="9"/>
        <v>0</v>
      </c>
    </row>
    <row r="25" spans="1:32" x14ac:dyDescent="0.25">
      <c r="A25" s="38">
        <v>9</v>
      </c>
      <c r="B25" s="39" t="s">
        <v>35</v>
      </c>
      <c r="C25" s="83">
        <v>2007</v>
      </c>
      <c r="D25" s="83">
        <v>3</v>
      </c>
      <c r="E25" s="83">
        <v>1</v>
      </c>
      <c r="F25" s="83">
        <v>3</v>
      </c>
      <c r="G25" s="83">
        <v>2</v>
      </c>
      <c r="H25" s="83">
        <v>0</v>
      </c>
      <c r="I25" s="83">
        <v>1</v>
      </c>
      <c r="J25" s="83">
        <v>1</v>
      </c>
      <c r="K25" s="83">
        <v>3</v>
      </c>
      <c r="L25" s="83">
        <v>0</v>
      </c>
      <c r="M25" s="83">
        <v>21</v>
      </c>
      <c r="N25" s="83">
        <v>16</v>
      </c>
      <c r="O25" s="45">
        <f t="shared" si="0"/>
        <v>4</v>
      </c>
      <c r="P25" s="45">
        <f t="shared" si="1"/>
        <v>3</v>
      </c>
      <c r="Q25" s="45">
        <f t="shared" si="1"/>
        <v>1</v>
      </c>
      <c r="R25" s="45">
        <f t="shared" si="1"/>
        <v>3</v>
      </c>
      <c r="S25" s="45">
        <f t="shared" si="1"/>
        <v>2</v>
      </c>
      <c r="T25" s="45">
        <f t="shared" si="2"/>
        <v>4</v>
      </c>
      <c r="U25" s="45">
        <f t="shared" si="3"/>
        <v>3</v>
      </c>
      <c r="V25" s="49">
        <v>1</v>
      </c>
      <c r="W25" s="87">
        <f t="shared" si="4"/>
        <v>21</v>
      </c>
      <c r="X25" s="85" t="str">
        <f t="shared" si="5"/>
        <v>B</v>
      </c>
      <c r="Y25" s="86">
        <f t="shared" si="6"/>
        <v>0</v>
      </c>
      <c r="Z25" s="86">
        <f t="shared" si="7"/>
        <v>1</v>
      </c>
      <c r="AA25" s="86">
        <f t="shared" si="8"/>
        <v>0</v>
      </c>
      <c r="AB25" s="86">
        <f t="shared" si="9"/>
        <v>0</v>
      </c>
    </row>
    <row r="26" spans="1:32" x14ac:dyDescent="0.25">
      <c r="A26" s="38">
        <v>10</v>
      </c>
      <c r="B26" s="39" t="s">
        <v>36</v>
      </c>
      <c r="C26" s="83">
        <v>2007</v>
      </c>
      <c r="D26" s="83">
        <v>2</v>
      </c>
      <c r="E26" s="83">
        <v>1</v>
      </c>
      <c r="F26" s="83">
        <v>3</v>
      </c>
      <c r="G26" s="83">
        <v>2</v>
      </c>
      <c r="H26" s="83">
        <v>0</v>
      </c>
      <c r="I26" s="83">
        <v>1</v>
      </c>
      <c r="J26" s="83">
        <v>1</v>
      </c>
      <c r="K26" s="83">
        <v>3</v>
      </c>
      <c r="L26" s="83">
        <v>0</v>
      </c>
      <c r="M26" s="83">
        <v>9</v>
      </c>
      <c r="N26" s="83">
        <v>24</v>
      </c>
      <c r="O26" s="45">
        <f t="shared" si="0"/>
        <v>4</v>
      </c>
      <c r="P26" s="45">
        <f t="shared" si="1"/>
        <v>2</v>
      </c>
      <c r="Q26" s="45">
        <f t="shared" si="1"/>
        <v>1</v>
      </c>
      <c r="R26" s="45">
        <f t="shared" si="1"/>
        <v>3</v>
      </c>
      <c r="S26" s="45">
        <f t="shared" si="1"/>
        <v>2</v>
      </c>
      <c r="T26" s="45">
        <f t="shared" si="2"/>
        <v>4</v>
      </c>
      <c r="U26" s="45">
        <f t="shared" si="3"/>
        <v>3</v>
      </c>
      <c r="V26" s="49">
        <v>1</v>
      </c>
      <c r="W26" s="87">
        <f t="shared" si="4"/>
        <v>20</v>
      </c>
      <c r="X26" s="85" t="str">
        <f t="shared" si="5"/>
        <v>B</v>
      </c>
      <c r="Y26" s="86">
        <f t="shared" si="6"/>
        <v>0</v>
      </c>
      <c r="Z26" s="86">
        <f t="shared" si="7"/>
        <v>1</v>
      </c>
      <c r="AA26" s="86">
        <f t="shared" si="8"/>
        <v>0</v>
      </c>
      <c r="AB26" s="86">
        <f t="shared" si="9"/>
        <v>0</v>
      </c>
    </row>
    <row r="27" spans="1:32" x14ac:dyDescent="0.25">
      <c r="A27" s="38">
        <v>22</v>
      </c>
      <c r="B27" s="39" t="s">
        <v>48</v>
      </c>
      <c r="C27" s="83">
        <v>1998</v>
      </c>
      <c r="D27" s="83">
        <v>2</v>
      </c>
      <c r="E27" s="83">
        <v>2</v>
      </c>
      <c r="F27" s="83">
        <v>2</v>
      </c>
      <c r="G27" s="83">
        <v>2</v>
      </c>
      <c r="H27" s="83">
        <v>1</v>
      </c>
      <c r="I27" s="83">
        <v>1</v>
      </c>
      <c r="J27" s="83">
        <v>1</v>
      </c>
      <c r="K27" s="83">
        <v>2</v>
      </c>
      <c r="L27" s="83">
        <v>0</v>
      </c>
      <c r="M27" s="83">
        <v>18</v>
      </c>
      <c r="N27" s="83">
        <v>24</v>
      </c>
      <c r="O27" s="45">
        <f t="shared" si="0"/>
        <v>4</v>
      </c>
      <c r="P27" s="45">
        <f t="shared" si="1"/>
        <v>2</v>
      </c>
      <c r="Q27" s="45">
        <f t="shared" si="1"/>
        <v>2</v>
      </c>
      <c r="R27" s="45">
        <f t="shared" si="1"/>
        <v>2</v>
      </c>
      <c r="S27" s="45">
        <f t="shared" si="1"/>
        <v>2</v>
      </c>
      <c r="T27" s="45">
        <f t="shared" si="2"/>
        <v>4</v>
      </c>
      <c r="U27" s="45">
        <f t="shared" si="3"/>
        <v>2</v>
      </c>
      <c r="V27" s="49">
        <v>1</v>
      </c>
      <c r="W27" s="87">
        <f t="shared" si="4"/>
        <v>19</v>
      </c>
      <c r="X27" s="85" t="str">
        <f t="shared" si="5"/>
        <v>B</v>
      </c>
      <c r="Y27" s="86">
        <f t="shared" si="6"/>
        <v>0</v>
      </c>
      <c r="Z27" s="86">
        <f t="shared" si="7"/>
        <v>1</v>
      </c>
      <c r="AA27" s="86">
        <f t="shared" si="8"/>
        <v>0</v>
      </c>
      <c r="AB27" s="86">
        <f t="shared" si="9"/>
        <v>0</v>
      </c>
      <c r="AC27" s="88"/>
      <c r="AD27" s="88"/>
      <c r="AE27" s="88"/>
      <c r="AF27" s="88"/>
    </row>
    <row r="28" spans="1:32" ht="15.75" thickBot="1" x14ac:dyDescent="0.3">
      <c r="A28" s="38">
        <v>2</v>
      </c>
      <c r="B28" s="39" t="s">
        <v>24</v>
      </c>
      <c r="C28" s="83">
        <v>1999</v>
      </c>
      <c r="D28" s="83">
        <v>1</v>
      </c>
      <c r="E28" s="83">
        <v>2</v>
      </c>
      <c r="F28" s="83">
        <v>1</v>
      </c>
      <c r="G28" s="83">
        <v>1</v>
      </c>
      <c r="H28" s="83">
        <v>1</v>
      </c>
      <c r="I28" s="83">
        <v>1</v>
      </c>
      <c r="J28" s="83">
        <v>1</v>
      </c>
      <c r="K28" s="83">
        <v>3</v>
      </c>
      <c r="L28" s="83">
        <v>0</v>
      </c>
      <c r="M28" s="83">
        <v>8</v>
      </c>
      <c r="N28" s="83">
        <v>1</v>
      </c>
      <c r="O28" s="45">
        <f t="shared" si="0"/>
        <v>4</v>
      </c>
      <c r="P28" s="45">
        <f t="shared" si="1"/>
        <v>1</v>
      </c>
      <c r="Q28" s="45">
        <f t="shared" si="1"/>
        <v>2</v>
      </c>
      <c r="R28" s="45">
        <f t="shared" si="1"/>
        <v>1</v>
      </c>
      <c r="S28" s="45">
        <f t="shared" si="1"/>
        <v>1</v>
      </c>
      <c r="T28" s="45">
        <f t="shared" si="2"/>
        <v>4</v>
      </c>
      <c r="U28" s="45">
        <f t="shared" si="3"/>
        <v>3</v>
      </c>
      <c r="V28" s="49">
        <v>1</v>
      </c>
      <c r="W28" s="89">
        <f t="shared" si="4"/>
        <v>17</v>
      </c>
      <c r="X28" s="85" t="str">
        <f t="shared" si="5"/>
        <v>B</v>
      </c>
      <c r="Y28" s="86">
        <f t="shared" si="6"/>
        <v>0</v>
      </c>
      <c r="Z28" s="86">
        <f t="shared" si="7"/>
        <v>1</v>
      </c>
      <c r="AA28" s="86">
        <f t="shared" si="8"/>
        <v>0</v>
      </c>
      <c r="AB28" s="86">
        <f t="shared" si="9"/>
        <v>0</v>
      </c>
    </row>
    <row r="29" spans="1:32" x14ac:dyDescent="0.25">
      <c r="A29" s="38">
        <v>3</v>
      </c>
      <c r="B29" s="39" t="s">
        <v>26</v>
      </c>
      <c r="C29" s="83">
        <v>2010</v>
      </c>
      <c r="D29" s="83">
        <v>3</v>
      </c>
      <c r="E29" s="83">
        <v>4</v>
      </c>
      <c r="F29" s="83">
        <v>4</v>
      </c>
      <c r="G29" s="83">
        <v>3</v>
      </c>
      <c r="H29" s="83">
        <v>1</v>
      </c>
      <c r="I29" s="83">
        <v>0</v>
      </c>
      <c r="J29" s="83">
        <v>1</v>
      </c>
      <c r="K29" s="83">
        <v>3</v>
      </c>
      <c r="L29" s="83">
        <v>0</v>
      </c>
      <c r="M29" s="83">
        <v>24</v>
      </c>
      <c r="N29" s="83">
        <v>0.5</v>
      </c>
      <c r="O29" s="45">
        <f t="shared" si="0"/>
        <v>4</v>
      </c>
      <c r="P29" s="45">
        <f t="shared" si="1"/>
        <v>3</v>
      </c>
      <c r="Q29" s="45">
        <f t="shared" si="1"/>
        <v>4</v>
      </c>
      <c r="R29" s="45">
        <f t="shared" si="1"/>
        <v>4</v>
      </c>
      <c r="S29" s="45">
        <f t="shared" si="1"/>
        <v>3</v>
      </c>
      <c r="T29" s="45">
        <f t="shared" si="2"/>
        <v>1</v>
      </c>
      <c r="U29" s="45">
        <f t="shared" si="3"/>
        <v>3</v>
      </c>
      <c r="V29" s="45">
        <v>1</v>
      </c>
      <c r="W29" s="90">
        <f t="shared" si="4"/>
        <v>23</v>
      </c>
      <c r="X29" s="45" t="str">
        <f t="shared" si="5"/>
        <v>B</v>
      </c>
      <c r="Y29" s="86">
        <f t="shared" si="6"/>
        <v>0</v>
      </c>
      <c r="Z29" s="86">
        <f t="shared" si="7"/>
        <v>1</v>
      </c>
      <c r="AA29" s="86">
        <f t="shared" si="8"/>
        <v>0</v>
      </c>
      <c r="AB29" s="86">
        <f t="shared" si="9"/>
        <v>0</v>
      </c>
    </row>
    <row r="30" spans="1:32" x14ac:dyDescent="0.25">
      <c r="A30" s="38">
        <v>12</v>
      </c>
      <c r="B30" s="39" t="s">
        <v>39</v>
      </c>
      <c r="C30" s="83">
        <v>1999</v>
      </c>
      <c r="D30" s="83">
        <v>2</v>
      </c>
      <c r="E30" s="83">
        <v>4</v>
      </c>
      <c r="F30" s="83">
        <v>4</v>
      </c>
      <c r="G30" s="83">
        <v>3</v>
      </c>
      <c r="H30" s="83">
        <v>1</v>
      </c>
      <c r="I30" s="83">
        <v>0</v>
      </c>
      <c r="J30" s="83">
        <v>1</v>
      </c>
      <c r="K30" s="83">
        <v>4</v>
      </c>
      <c r="L30" s="83">
        <v>1</v>
      </c>
      <c r="M30" s="83">
        <v>90</v>
      </c>
      <c r="N30" s="83">
        <v>12</v>
      </c>
      <c r="O30" s="45">
        <f t="shared" si="0"/>
        <v>4</v>
      </c>
      <c r="P30" s="45">
        <f t="shared" si="1"/>
        <v>2</v>
      </c>
      <c r="Q30" s="45">
        <f t="shared" si="1"/>
        <v>4</v>
      </c>
      <c r="R30" s="45">
        <f t="shared" si="1"/>
        <v>4</v>
      </c>
      <c r="S30" s="45">
        <f t="shared" si="1"/>
        <v>3</v>
      </c>
      <c r="T30" s="45">
        <f t="shared" si="2"/>
        <v>1</v>
      </c>
      <c r="U30" s="45">
        <f t="shared" si="3"/>
        <v>4</v>
      </c>
      <c r="V30" s="45">
        <v>1</v>
      </c>
      <c r="W30" s="45">
        <f t="shared" si="4"/>
        <v>23</v>
      </c>
      <c r="X30" s="45" t="str">
        <f t="shared" si="5"/>
        <v>B</v>
      </c>
      <c r="Y30" s="86">
        <f t="shared" si="6"/>
        <v>0</v>
      </c>
      <c r="Z30" s="86">
        <f t="shared" si="7"/>
        <v>1</v>
      </c>
      <c r="AA30" s="86">
        <f t="shared" si="8"/>
        <v>0</v>
      </c>
      <c r="AB30" s="86">
        <f t="shared" si="9"/>
        <v>0</v>
      </c>
    </row>
    <row r="31" spans="1:32" x14ac:dyDescent="0.25">
      <c r="A31" s="38">
        <v>19</v>
      </c>
      <c r="B31" s="39" t="s">
        <v>46</v>
      </c>
      <c r="C31" s="83">
        <v>1982</v>
      </c>
      <c r="D31" s="83">
        <v>3</v>
      </c>
      <c r="E31" s="83">
        <v>4</v>
      </c>
      <c r="F31" s="83">
        <v>3</v>
      </c>
      <c r="G31" s="83">
        <v>3</v>
      </c>
      <c r="H31" s="83">
        <v>0</v>
      </c>
      <c r="I31" s="83">
        <v>0</v>
      </c>
      <c r="J31" s="83">
        <v>1</v>
      </c>
      <c r="K31" s="83">
        <v>4</v>
      </c>
      <c r="L31" s="83">
        <v>1</v>
      </c>
      <c r="M31" s="83">
        <v>46</v>
      </c>
      <c r="N31" s="83">
        <v>18</v>
      </c>
      <c r="O31" s="45">
        <f t="shared" si="0"/>
        <v>4</v>
      </c>
      <c r="P31" s="45">
        <f t="shared" si="1"/>
        <v>3</v>
      </c>
      <c r="Q31" s="45">
        <f t="shared" si="1"/>
        <v>4</v>
      </c>
      <c r="R31" s="45">
        <f t="shared" si="1"/>
        <v>3</v>
      </c>
      <c r="S31" s="45">
        <f t="shared" si="1"/>
        <v>3</v>
      </c>
      <c r="T31" s="45">
        <f t="shared" si="2"/>
        <v>1</v>
      </c>
      <c r="U31" s="45">
        <f t="shared" si="3"/>
        <v>4</v>
      </c>
      <c r="V31" s="45">
        <v>1</v>
      </c>
      <c r="W31" s="45">
        <f t="shared" si="4"/>
        <v>23</v>
      </c>
      <c r="X31" s="45" t="str">
        <f t="shared" si="5"/>
        <v>B</v>
      </c>
      <c r="Y31" s="86">
        <f t="shared" si="6"/>
        <v>0</v>
      </c>
      <c r="Z31" s="86">
        <f t="shared" si="7"/>
        <v>1</v>
      </c>
      <c r="AA31" s="86">
        <f t="shared" si="8"/>
        <v>0</v>
      </c>
      <c r="AB31" s="86">
        <f t="shared" si="9"/>
        <v>0</v>
      </c>
    </row>
    <row r="32" spans="1:32" x14ac:dyDescent="0.25">
      <c r="A32" s="38">
        <v>8</v>
      </c>
      <c r="B32" s="39" t="s">
        <v>34</v>
      </c>
      <c r="C32" s="83">
        <v>1995</v>
      </c>
      <c r="D32" s="83">
        <v>3</v>
      </c>
      <c r="E32" s="83">
        <v>3</v>
      </c>
      <c r="F32" s="83">
        <v>3</v>
      </c>
      <c r="G32" s="83">
        <v>3</v>
      </c>
      <c r="H32" s="83">
        <v>1</v>
      </c>
      <c r="I32" s="83">
        <v>0</v>
      </c>
      <c r="J32" s="83">
        <v>1</v>
      </c>
      <c r="K32" s="83">
        <v>4</v>
      </c>
      <c r="L32" s="83">
        <v>1</v>
      </c>
      <c r="M32" s="83">
        <v>70</v>
      </c>
      <c r="N32" s="83">
        <v>6</v>
      </c>
      <c r="O32" s="45">
        <f t="shared" si="0"/>
        <v>4</v>
      </c>
      <c r="P32" s="45">
        <f t="shared" si="1"/>
        <v>3</v>
      </c>
      <c r="Q32" s="45">
        <f t="shared" si="1"/>
        <v>3</v>
      </c>
      <c r="R32" s="45">
        <f t="shared" si="1"/>
        <v>3</v>
      </c>
      <c r="S32" s="45">
        <f t="shared" si="1"/>
        <v>3</v>
      </c>
      <c r="T32" s="45">
        <f t="shared" si="2"/>
        <v>1</v>
      </c>
      <c r="U32" s="45">
        <f t="shared" si="3"/>
        <v>4</v>
      </c>
      <c r="V32" s="45">
        <v>1</v>
      </c>
      <c r="W32" s="45">
        <f t="shared" si="4"/>
        <v>22</v>
      </c>
      <c r="X32" s="45" t="str">
        <f t="shared" si="5"/>
        <v>B</v>
      </c>
      <c r="Y32" s="86">
        <f t="shared" si="6"/>
        <v>0</v>
      </c>
      <c r="Z32" s="86">
        <f t="shared" si="7"/>
        <v>1</v>
      </c>
      <c r="AA32" s="86">
        <f t="shared" si="8"/>
        <v>0</v>
      </c>
      <c r="AB32" s="86">
        <f t="shared" si="9"/>
        <v>0</v>
      </c>
    </row>
    <row r="33" spans="1:28" x14ac:dyDescent="0.25">
      <c r="A33" s="38">
        <v>1</v>
      </c>
      <c r="B33" s="39" t="s">
        <v>20</v>
      </c>
      <c r="C33" s="83">
        <v>2015</v>
      </c>
      <c r="D33" s="83">
        <v>3</v>
      </c>
      <c r="E33" s="83">
        <v>3</v>
      </c>
      <c r="F33" s="83">
        <v>3</v>
      </c>
      <c r="G33" s="83">
        <v>3</v>
      </c>
      <c r="H33" s="83">
        <v>1</v>
      </c>
      <c r="I33" s="83">
        <v>0</v>
      </c>
      <c r="J33" s="83">
        <v>1</v>
      </c>
      <c r="K33" s="83">
        <v>3</v>
      </c>
      <c r="L33" s="83">
        <v>1</v>
      </c>
      <c r="M33" s="83">
        <v>45</v>
      </c>
      <c r="N33" s="83">
        <v>24</v>
      </c>
      <c r="O33" s="45">
        <f t="shared" si="0"/>
        <v>4</v>
      </c>
      <c r="P33" s="45">
        <f t="shared" si="1"/>
        <v>3</v>
      </c>
      <c r="Q33" s="45">
        <f t="shared" si="1"/>
        <v>3</v>
      </c>
      <c r="R33" s="45">
        <f t="shared" si="1"/>
        <v>3</v>
      </c>
      <c r="S33" s="45">
        <f t="shared" si="1"/>
        <v>3</v>
      </c>
      <c r="T33" s="45">
        <f t="shared" si="2"/>
        <v>1</v>
      </c>
      <c r="U33" s="45">
        <f t="shared" si="3"/>
        <v>3</v>
      </c>
      <c r="V33" s="45">
        <v>1</v>
      </c>
      <c r="W33" s="45">
        <f t="shared" si="4"/>
        <v>21</v>
      </c>
      <c r="X33" s="45" t="str">
        <f t="shared" si="5"/>
        <v>B</v>
      </c>
      <c r="Y33" s="86">
        <f t="shared" si="6"/>
        <v>0</v>
      </c>
      <c r="Z33" s="86">
        <f t="shared" si="7"/>
        <v>1</v>
      </c>
      <c r="AA33" s="86">
        <f t="shared" si="8"/>
        <v>0</v>
      </c>
      <c r="AB33" s="86">
        <f t="shared" si="9"/>
        <v>0</v>
      </c>
    </row>
    <row r="34" spans="1:28" x14ac:dyDescent="0.25">
      <c r="A34" s="38">
        <v>25</v>
      </c>
      <c r="B34" s="39" t="s">
        <v>51</v>
      </c>
      <c r="C34" s="83">
        <v>2016</v>
      </c>
      <c r="D34" s="83">
        <v>3</v>
      </c>
      <c r="E34" s="83">
        <v>3</v>
      </c>
      <c r="F34" s="83">
        <v>3</v>
      </c>
      <c r="G34" s="83">
        <v>3</v>
      </c>
      <c r="H34" s="83">
        <v>1</v>
      </c>
      <c r="I34" s="83">
        <v>0</v>
      </c>
      <c r="J34" s="83">
        <v>1</v>
      </c>
      <c r="K34" s="83">
        <v>3</v>
      </c>
      <c r="L34" s="83">
        <v>0</v>
      </c>
      <c r="M34" s="83">
        <v>30</v>
      </c>
      <c r="N34" s="83">
        <v>4</v>
      </c>
      <c r="O34" s="45">
        <f t="shared" si="0"/>
        <v>4</v>
      </c>
      <c r="P34" s="45">
        <f t="shared" si="1"/>
        <v>3</v>
      </c>
      <c r="Q34" s="45">
        <f t="shared" si="1"/>
        <v>3</v>
      </c>
      <c r="R34" s="45">
        <f t="shared" si="1"/>
        <v>3</v>
      </c>
      <c r="S34" s="45">
        <f t="shared" si="1"/>
        <v>3</v>
      </c>
      <c r="T34" s="45">
        <f t="shared" si="2"/>
        <v>1</v>
      </c>
      <c r="U34" s="45">
        <f t="shared" si="3"/>
        <v>3</v>
      </c>
      <c r="V34" s="45">
        <v>1</v>
      </c>
      <c r="W34" s="45">
        <f t="shared" si="4"/>
        <v>21</v>
      </c>
      <c r="X34" s="45" t="str">
        <f t="shared" si="5"/>
        <v>B</v>
      </c>
      <c r="Y34" s="68">
        <f t="shared" si="6"/>
        <v>0</v>
      </c>
      <c r="Z34" s="68">
        <f t="shared" si="7"/>
        <v>1</v>
      </c>
      <c r="AA34" s="68">
        <f t="shared" si="8"/>
        <v>0</v>
      </c>
      <c r="AB34" s="68">
        <f t="shared" si="9"/>
        <v>0</v>
      </c>
    </row>
    <row r="35" spans="1:28" ht="18" customHeight="1" x14ac:dyDescent="0.25">
      <c r="A35" s="38">
        <v>24</v>
      </c>
      <c r="B35" s="39" t="s">
        <v>132</v>
      </c>
      <c r="C35" s="83">
        <v>2008</v>
      </c>
      <c r="D35" s="83">
        <v>3</v>
      </c>
      <c r="E35" s="83">
        <v>3</v>
      </c>
      <c r="F35" s="83">
        <v>4</v>
      </c>
      <c r="G35" s="83">
        <v>3</v>
      </c>
      <c r="H35" s="83">
        <v>1</v>
      </c>
      <c r="I35" s="83">
        <v>0</v>
      </c>
      <c r="J35" s="83">
        <v>1</v>
      </c>
      <c r="K35" s="83">
        <v>1</v>
      </c>
      <c r="L35" s="83">
        <v>1</v>
      </c>
      <c r="M35" s="83">
        <v>300</v>
      </c>
      <c r="N35" s="83">
        <v>24</v>
      </c>
      <c r="O35" s="45">
        <f t="shared" si="0"/>
        <v>4</v>
      </c>
      <c r="P35" s="45">
        <f t="shared" si="1"/>
        <v>3</v>
      </c>
      <c r="Q35" s="45">
        <f t="shared" si="1"/>
        <v>3</v>
      </c>
      <c r="R35" s="45">
        <f t="shared" si="1"/>
        <v>4</v>
      </c>
      <c r="S35" s="45">
        <f t="shared" si="1"/>
        <v>3</v>
      </c>
      <c r="T35" s="45">
        <f t="shared" si="2"/>
        <v>1</v>
      </c>
      <c r="U35" s="45">
        <f t="shared" si="3"/>
        <v>1</v>
      </c>
      <c r="V35" s="45">
        <v>1</v>
      </c>
      <c r="W35" s="45">
        <f t="shared" si="4"/>
        <v>20</v>
      </c>
      <c r="X35" s="45" t="str">
        <f t="shared" si="5"/>
        <v>B</v>
      </c>
      <c r="Y35" s="86">
        <f t="shared" si="6"/>
        <v>0</v>
      </c>
      <c r="Z35" s="86">
        <f t="shared" si="7"/>
        <v>1</v>
      </c>
      <c r="AA35" s="86">
        <f t="shared" si="8"/>
        <v>0</v>
      </c>
      <c r="AB35" s="86">
        <f t="shared" si="9"/>
        <v>0</v>
      </c>
    </row>
    <row r="36" spans="1:28" x14ac:dyDescent="0.25">
      <c r="A36" s="38">
        <v>18</v>
      </c>
      <c r="B36" s="39" t="s">
        <v>45</v>
      </c>
      <c r="C36" s="83">
        <v>2001</v>
      </c>
      <c r="D36" s="83">
        <v>2</v>
      </c>
      <c r="E36" s="83">
        <v>2</v>
      </c>
      <c r="F36" s="83">
        <v>4</v>
      </c>
      <c r="G36" s="83">
        <v>2</v>
      </c>
      <c r="H36" s="83">
        <v>1</v>
      </c>
      <c r="I36" s="83">
        <v>0</v>
      </c>
      <c r="J36" s="83">
        <v>0</v>
      </c>
      <c r="K36" s="83">
        <v>3</v>
      </c>
      <c r="L36" s="83">
        <v>0</v>
      </c>
      <c r="M36" s="83">
        <v>28</v>
      </c>
      <c r="N36" s="83">
        <v>1</v>
      </c>
      <c r="O36" s="45">
        <f t="shared" si="0"/>
        <v>1</v>
      </c>
      <c r="P36" s="45">
        <f t="shared" si="1"/>
        <v>2</v>
      </c>
      <c r="Q36" s="45">
        <f t="shared" si="1"/>
        <v>2</v>
      </c>
      <c r="R36" s="45">
        <f t="shared" si="1"/>
        <v>4</v>
      </c>
      <c r="S36" s="45">
        <f t="shared" si="1"/>
        <v>2</v>
      </c>
      <c r="T36" s="45">
        <f t="shared" si="2"/>
        <v>1</v>
      </c>
      <c r="U36" s="45">
        <f t="shared" si="3"/>
        <v>3</v>
      </c>
      <c r="V36" s="45">
        <v>1</v>
      </c>
      <c r="W36" s="45">
        <f t="shared" si="4"/>
        <v>16</v>
      </c>
      <c r="X36" s="45" t="str">
        <f t="shared" si="5"/>
        <v>C</v>
      </c>
      <c r="Y36" s="86">
        <f t="shared" si="6"/>
        <v>0</v>
      </c>
      <c r="Z36" s="86">
        <f t="shared" si="7"/>
        <v>0</v>
      </c>
      <c r="AA36" s="86">
        <f t="shared" si="8"/>
        <v>1</v>
      </c>
      <c r="AB36" s="86">
        <f t="shared" si="9"/>
        <v>0</v>
      </c>
    </row>
    <row r="37" spans="1:28" x14ac:dyDescent="0.25">
      <c r="Y37" s="68"/>
      <c r="Z37" s="68"/>
      <c r="AA37" s="68"/>
      <c r="AB37" s="68"/>
    </row>
    <row r="38" spans="1:28" x14ac:dyDescent="0.25">
      <c r="X38" t="s">
        <v>133</v>
      </c>
      <c r="Y38" s="68">
        <f>SUM(Y14:Y36)</f>
        <v>8</v>
      </c>
      <c r="Z38" s="68">
        <f>SUM(Z14:Z36)</f>
        <v>14</v>
      </c>
      <c r="AA38" s="68">
        <f>SUM(AA14:AA36)</f>
        <v>1</v>
      </c>
      <c r="AB38" s="68">
        <f>SUM(AB14:AB36)</f>
        <v>0</v>
      </c>
    </row>
    <row r="39" spans="1:28" x14ac:dyDescent="0.25">
      <c r="I39">
        <f>SUM(I14:I36)</f>
        <v>15</v>
      </c>
    </row>
  </sheetData>
  <mergeCells count="1">
    <mergeCell ref="B1:E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zoomScale="85" zoomScaleNormal="85" workbookViewId="0">
      <selection activeCell="M29" sqref="M29"/>
    </sheetView>
  </sheetViews>
  <sheetFormatPr defaultRowHeight="15" x14ac:dyDescent="0.25"/>
  <sheetData>
    <row r="1" spans="1:20" ht="30" x14ac:dyDescent="0.25">
      <c r="A1" s="91" t="s">
        <v>233</v>
      </c>
      <c r="B1" s="92" t="s">
        <v>2</v>
      </c>
      <c r="C1" s="93" t="s">
        <v>234</v>
      </c>
      <c r="D1" s="93" t="s">
        <v>235</v>
      </c>
      <c r="E1" s="93" t="s">
        <v>236</v>
      </c>
      <c r="F1" s="93" t="s">
        <v>237</v>
      </c>
      <c r="G1" s="93" t="s">
        <v>238</v>
      </c>
      <c r="H1" s="93" t="s">
        <v>239</v>
      </c>
      <c r="I1" s="60" t="s">
        <v>240</v>
      </c>
      <c r="J1" s="32" t="s">
        <v>241</v>
      </c>
      <c r="K1" s="32" t="s">
        <v>242</v>
      </c>
      <c r="L1" s="32" t="s">
        <v>243</v>
      </c>
      <c r="M1" s="94" t="s">
        <v>13</v>
      </c>
      <c r="N1" s="94" t="s">
        <v>244</v>
      </c>
      <c r="O1" s="94" t="s">
        <v>245</v>
      </c>
      <c r="P1" s="94" t="s">
        <v>246</v>
      </c>
      <c r="Q1" s="94" t="s">
        <v>247</v>
      </c>
      <c r="R1" s="94" t="s">
        <v>248</v>
      </c>
      <c r="S1" s="95" t="s">
        <v>249</v>
      </c>
      <c r="T1" s="95" t="s">
        <v>250</v>
      </c>
    </row>
    <row r="2" spans="1:20" x14ac:dyDescent="0.25">
      <c r="A2" s="68">
        <v>1</v>
      </c>
      <c r="B2" s="96">
        <v>1</v>
      </c>
      <c r="C2" s="97">
        <f>'[2]CCAT Results Table'!D2*2</f>
        <v>560</v>
      </c>
      <c r="D2" s="97">
        <f>'[2]CCAT Results Table'!E2*2</f>
        <v>80</v>
      </c>
      <c r="E2" s="97">
        <f>'[2]CCAT Results Table'!F2*2</f>
        <v>0</v>
      </c>
      <c r="F2" s="97">
        <f>'[2]CCAT Results Table'!G2*2</f>
        <v>0</v>
      </c>
      <c r="G2" s="98">
        <f t="shared" ref="G2:G24" si="0">SUM(C2:F2)</f>
        <v>640</v>
      </c>
      <c r="H2" s="97">
        <v>2</v>
      </c>
      <c r="I2" s="99">
        <f>'[2]CCAT Results Table'!J2*2</f>
        <v>5</v>
      </c>
      <c r="J2" s="40">
        <v>0</v>
      </c>
      <c r="K2" s="40">
        <v>1</v>
      </c>
      <c r="L2" s="40">
        <v>3</v>
      </c>
      <c r="M2" s="100">
        <v>0</v>
      </c>
      <c r="N2" s="100">
        <v>1</v>
      </c>
      <c r="O2" s="101">
        <v>0</v>
      </c>
      <c r="P2" s="101">
        <v>2</v>
      </c>
      <c r="Q2" s="101">
        <v>0</v>
      </c>
      <c r="R2" s="101">
        <v>0</v>
      </c>
      <c r="S2" s="102">
        <v>1</v>
      </c>
      <c r="T2" s="103">
        <v>1</v>
      </c>
    </row>
    <row r="3" spans="1:20" x14ac:dyDescent="0.25">
      <c r="A3" s="68">
        <v>2</v>
      </c>
      <c r="B3" s="96">
        <v>1</v>
      </c>
      <c r="C3" s="97">
        <f>'[2]CCAT Results Table'!D3*2</f>
        <v>280</v>
      </c>
      <c r="D3" s="97">
        <f>'[2]CCAT Results Table'!E3*2</f>
        <v>240</v>
      </c>
      <c r="E3" s="97">
        <f>'[2]CCAT Results Table'!F3*2</f>
        <v>0</v>
      </c>
      <c r="F3" s="97">
        <f>'[2]CCAT Results Table'!G3*2</f>
        <v>0</v>
      </c>
      <c r="G3" s="98">
        <f t="shared" si="0"/>
        <v>520</v>
      </c>
      <c r="H3" s="97">
        <v>2</v>
      </c>
      <c r="I3" s="99">
        <f>'[2]CCAT Results Table'!J3*2</f>
        <v>13</v>
      </c>
      <c r="J3" s="40">
        <v>0</v>
      </c>
      <c r="K3" s="40">
        <v>2</v>
      </c>
      <c r="L3" s="40">
        <v>2</v>
      </c>
      <c r="M3" s="100">
        <v>0</v>
      </c>
      <c r="N3" s="100">
        <v>1</v>
      </c>
      <c r="O3" s="101">
        <v>0</v>
      </c>
      <c r="P3" s="101">
        <v>1</v>
      </c>
      <c r="Q3" s="101">
        <v>0</v>
      </c>
      <c r="R3" s="101">
        <v>0</v>
      </c>
      <c r="S3" s="102">
        <v>1</v>
      </c>
      <c r="T3" s="103">
        <v>2</v>
      </c>
    </row>
    <row r="4" spans="1:20" x14ac:dyDescent="0.25">
      <c r="A4" s="68">
        <v>3</v>
      </c>
      <c r="B4" s="96">
        <v>1</v>
      </c>
      <c r="C4" s="97">
        <f>'[2]CCAT Results Table'!D4*2</f>
        <v>180</v>
      </c>
      <c r="D4" s="97">
        <f>'[2]CCAT Results Table'!E4*2</f>
        <v>180</v>
      </c>
      <c r="E4" s="97">
        <f>'[2]CCAT Results Table'!F4*2</f>
        <v>0</v>
      </c>
      <c r="F4" s="97">
        <f>'[2]CCAT Results Table'!G4*2</f>
        <v>0</v>
      </c>
      <c r="G4" s="98">
        <f t="shared" si="0"/>
        <v>360</v>
      </c>
      <c r="H4" s="97">
        <v>4</v>
      </c>
      <c r="I4" s="99">
        <f>'[2]CCAT Results Table'!J4*2</f>
        <v>12</v>
      </c>
      <c r="J4" s="40">
        <v>2</v>
      </c>
      <c r="K4" s="40">
        <v>2</v>
      </c>
      <c r="L4" s="40">
        <v>10</v>
      </c>
      <c r="M4" s="100">
        <v>0</v>
      </c>
      <c r="N4" s="100">
        <v>1</v>
      </c>
      <c r="O4" s="101">
        <v>1</v>
      </c>
      <c r="P4" s="101">
        <v>1</v>
      </c>
      <c r="Q4" s="101">
        <v>1</v>
      </c>
      <c r="R4" s="101">
        <v>0</v>
      </c>
      <c r="S4" s="102">
        <v>1</v>
      </c>
      <c r="T4" s="103">
        <v>4</v>
      </c>
    </row>
    <row r="5" spans="1:20" x14ac:dyDescent="0.25">
      <c r="A5" s="68">
        <v>4</v>
      </c>
      <c r="B5" s="96">
        <v>1</v>
      </c>
      <c r="C5" s="97">
        <f>'[2]CCAT Results Table'!D5*2</f>
        <v>160</v>
      </c>
      <c r="D5" s="97">
        <f>'[2]CCAT Results Table'!E5*2</f>
        <v>0</v>
      </c>
      <c r="E5" s="97">
        <f>'[2]CCAT Results Table'!F5*2</f>
        <v>80</v>
      </c>
      <c r="F5" s="97">
        <f>'[2]CCAT Results Table'!G5*2</f>
        <v>0</v>
      </c>
      <c r="G5" s="98">
        <f t="shared" si="0"/>
        <v>240</v>
      </c>
      <c r="H5" s="97">
        <v>1</v>
      </c>
      <c r="I5" s="99">
        <f>'[2]CCAT Results Table'!J5*2</f>
        <v>4</v>
      </c>
      <c r="J5" s="40">
        <v>1</v>
      </c>
      <c r="K5" s="40">
        <v>2</v>
      </c>
      <c r="L5" s="40">
        <v>2</v>
      </c>
      <c r="M5" s="100">
        <v>0</v>
      </c>
      <c r="N5" s="100">
        <v>1</v>
      </c>
      <c r="O5" s="101">
        <v>1</v>
      </c>
      <c r="P5" s="101">
        <v>1</v>
      </c>
      <c r="Q5" s="101">
        <v>1</v>
      </c>
      <c r="R5" s="101">
        <v>0</v>
      </c>
      <c r="S5" s="102">
        <v>0</v>
      </c>
      <c r="T5" s="103">
        <v>2</v>
      </c>
    </row>
    <row r="6" spans="1:20" x14ac:dyDescent="0.25">
      <c r="A6" s="68">
        <v>5</v>
      </c>
      <c r="B6" s="96">
        <v>1</v>
      </c>
      <c r="C6" s="97">
        <f>'[2]CCAT Results Table'!D6*2</f>
        <v>400</v>
      </c>
      <c r="D6" s="97">
        <f>'[2]CCAT Results Table'!E6*2</f>
        <v>120</v>
      </c>
      <c r="E6" s="97">
        <f>'[2]CCAT Results Table'!F6*2</f>
        <v>0</v>
      </c>
      <c r="F6" s="97">
        <f>'[2]CCAT Results Table'!G6*2</f>
        <v>0</v>
      </c>
      <c r="G6" s="98">
        <f t="shared" si="0"/>
        <v>520</v>
      </c>
      <c r="H6" s="97">
        <v>4</v>
      </c>
      <c r="I6" s="99">
        <f>'[2]CCAT Results Table'!J6*2</f>
        <v>6</v>
      </c>
      <c r="J6" s="40">
        <v>0</v>
      </c>
      <c r="K6" s="40">
        <v>4</v>
      </c>
      <c r="L6" s="40">
        <v>1</v>
      </c>
      <c r="M6" s="100">
        <v>0</v>
      </c>
      <c r="N6" s="100">
        <v>1</v>
      </c>
      <c r="O6" s="101">
        <v>1</v>
      </c>
      <c r="P6" s="101">
        <v>1</v>
      </c>
      <c r="Q6" s="101">
        <v>1</v>
      </c>
      <c r="R6" s="101">
        <v>0</v>
      </c>
      <c r="S6" s="102">
        <v>0</v>
      </c>
      <c r="T6" s="103">
        <v>1</v>
      </c>
    </row>
    <row r="7" spans="1:20" x14ac:dyDescent="0.25">
      <c r="A7" s="68">
        <v>7</v>
      </c>
      <c r="B7" s="96">
        <v>0</v>
      </c>
      <c r="C7" s="97">
        <f>'[2]CCAT Results Table'!D14*2</f>
        <v>648</v>
      </c>
      <c r="D7" s="97">
        <f>'[2]CCAT Results Table'!E14*2</f>
        <v>0</v>
      </c>
      <c r="E7" s="97">
        <f>'[2]CCAT Results Table'!F14*2</f>
        <v>0</v>
      </c>
      <c r="F7" s="97">
        <f>'[2]CCAT Results Table'!G14*2</f>
        <v>480</v>
      </c>
      <c r="G7" s="98">
        <f t="shared" si="0"/>
        <v>1128</v>
      </c>
      <c r="H7" s="97">
        <v>1</v>
      </c>
      <c r="I7" s="99">
        <f>'[2]CCAT Results Table'!J14*2</f>
        <v>40</v>
      </c>
      <c r="J7" s="40">
        <v>2</v>
      </c>
      <c r="K7" s="40">
        <v>5</v>
      </c>
      <c r="L7" s="40">
        <v>8</v>
      </c>
      <c r="M7" s="100">
        <v>0</v>
      </c>
      <c r="N7" s="100">
        <v>1</v>
      </c>
      <c r="O7" s="101">
        <v>0</v>
      </c>
      <c r="P7" s="101">
        <v>2</v>
      </c>
      <c r="Q7" s="101">
        <v>0</v>
      </c>
      <c r="R7" s="101">
        <v>0</v>
      </c>
      <c r="S7" s="102">
        <v>0</v>
      </c>
      <c r="T7" s="103">
        <v>0</v>
      </c>
    </row>
    <row r="8" spans="1:20" x14ac:dyDescent="0.25">
      <c r="A8" s="68">
        <v>8</v>
      </c>
      <c r="B8" s="96">
        <v>0</v>
      </c>
      <c r="C8" s="97">
        <f>'[2]CCAT Results Table'!D15*2</f>
        <v>100</v>
      </c>
      <c r="D8" s="97">
        <f>'[2]CCAT Results Table'!E15*2</f>
        <v>0</v>
      </c>
      <c r="E8" s="97">
        <f>'[2]CCAT Results Table'!F15*2</f>
        <v>0</v>
      </c>
      <c r="F8" s="97">
        <f>'[2]CCAT Results Table'!G15*2</f>
        <v>480</v>
      </c>
      <c r="G8" s="98">
        <f t="shared" si="0"/>
        <v>580</v>
      </c>
      <c r="H8" s="97">
        <v>4</v>
      </c>
      <c r="I8" s="99">
        <f>'[2]CCAT Results Table'!J15*2</f>
        <v>40</v>
      </c>
      <c r="J8" s="40">
        <v>2</v>
      </c>
      <c r="K8" s="40">
        <v>1</v>
      </c>
      <c r="L8" s="40">
        <v>2</v>
      </c>
      <c r="M8" s="100">
        <v>0</v>
      </c>
      <c r="N8" s="100">
        <v>1</v>
      </c>
      <c r="O8" s="101">
        <v>0</v>
      </c>
      <c r="P8" s="101">
        <v>1</v>
      </c>
      <c r="Q8" s="101">
        <v>1</v>
      </c>
      <c r="R8" s="101">
        <v>0</v>
      </c>
      <c r="S8" s="102">
        <v>1</v>
      </c>
      <c r="T8" s="103">
        <v>1</v>
      </c>
    </row>
    <row r="9" spans="1:20" x14ac:dyDescent="0.25">
      <c r="A9" s="68">
        <v>9</v>
      </c>
      <c r="B9" s="96">
        <v>1</v>
      </c>
      <c r="C9" s="97">
        <f>'[2]CCAT Results Table'!D7*2</f>
        <v>0</v>
      </c>
      <c r="D9" s="97">
        <f>'[2]CCAT Results Table'!E7*2</f>
        <v>0</v>
      </c>
      <c r="E9" s="97">
        <f>'[2]CCAT Results Table'!F7*2</f>
        <v>0</v>
      </c>
      <c r="F9" s="97">
        <f>'[2]CCAT Results Table'!G7*2</f>
        <v>360</v>
      </c>
      <c r="G9" s="98">
        <f t="shared" si="0"/>
        <v>360</v>
      </c>
      <c r="H9" s="97">
        <v>4</v>
      </c>
      <c r="I9" s="99">
        <f>'[2]CCAT Results Table'!J7*2</f>
        <v>40</v>
      </c>
      <c r="J9" s="40">
        <v>1</v>
      </c>
      <c r="K9" s="40">
        <v>4</v>
      </c>
      <c r="L9" s="40">
        <v>6</v>
      </c>
      <c r="M9" s="100">
        <v>0</v>
      </c>
      <c r="N9" s="100">
        <v>1</v>
      </c>
      <c r="O9" s="101">
        <v>1</v>
      </c>
      <c r="P9" s="101">
        <v>1</v>
      </c>
      <c r="Q9" s="101">
        <v>0</v>
      </c>
      <c r="R9" s="101">
        <v>0</v>
      </c>
      <c r="S9" s="102">
        <v>0</v>
      </c>
      <c r="T9" s="103">
        <v>1</v>
      </c>
    </row>
    <row r="10" spans="1:20" x14ac:dyDescent="0.25">
      <c r="A10" s="68">
        <v>10</v>
      </c>
      <c r="B10" s="96">
        <v>1</v>
      </c>
      <c r="C10" s="97">
        <f>'[2]CCAT Results Table'!D8*2</f>
        <v>360</v>
      </c>
      <c r="D10" s="97">
        <f>'[2]CCAT Results Table'!E8*2</f>
        <v>0</v>
      </c>
      <c r="E10" s="97">
        <f>'[2]CCAT Results Table'!F8*2</f>
        <v>0</v>
      </c>
      <c r="F10" s="97">
        <f>'[2]CCAT Results Table'!G8*2</f>
        <v>360</v>
      </c>
      <c r="G10" s="98">
        <f t="shared" si="0"/>
        <v>720</v>
      </c>
      <c r="H10" s="97">
        <v>1</v>
      </c>
      <c r="I10" s="99">
        <f>'[2]CCAT Results Table'!J8*2</f>
        <v>20</v>
      </c>
      <c r="J10" s="40">
        <v>1</v>
      </c>
      <c r="K10" s="40">
        <v>4</v>
      </c>
      <c r="L10" s="40">
        <v>6</v>
      </c>
      <c r="M10" s="100">
        <v>0</v>
      </c>
      <c r="N10" s="100">
        <v>1</v>
      </c>
      <c r="O10" s="101">
        <v>1</v>
      </c>
      <c r="P10" s="101">
        <v>1</v>
      </c>
      <c r="Q10" s="101">
        <v>0</v>
      </c>
      <c r="R10" s="101">
        <v>0</v>
      </c>
      <c r="S10" s="102">
        <v>0</v>
      </c>
      <c r="T10" s="103">
        <v>3</v>
      </c>
    </row>
    <row r="11" spans="1:20" x14ac:dyDescent="0.25">
      <c r="A11" s="68">
        <v>11</v>
      </c>
      <c r="B11" s="96">
        <v>0</v>
      </c>
      <c r="C11" s="97">
        <f>'[2]CCAT Results Table'!D16*2</f>
        <v>32</v>
      </c>
      <c r="D11" s="97">
        <f>'[2]CCAT Results Table'!E16*2</f>
        <v>0</v>
      </c>
      <c r="E11" s="97">
        <f>'[2]CCAT Results Table'!F16*2</f>
        <v>0</v>
      </c>
      <c r="F11" s="97">
        <f>'[2]CCAT Results Table'!G16*2</f>
        <v>360</v>
      </c>
      <c r="G11" s="98">
        <f t="shared" si="0"/>
        <v>392</v>
      </c>
      <c r="H11" s="97">
        <v>3</v>
      </c>
      <c r="I11" s="99">
        <f>'[2]CCAT Results Table'!J16*2</f>
        <v>28</v>
      </c>
      <c r="J11" s="40">
        <v>5</v>
      </c>
      <c r="K11" s="40">
        <v>5</v>
      </c>
      <c r="L11" s="40">
        <v>5</v>
      </c>
      <c r="M11" s="100">
        <v>1</v>
      </c>
      <c r="N11" s="100">
        <v>1</v>
      </c>
      <c r="O11" s="101">
        <v>1</v>
      </c>
      <c r="P11" s="101">
        <v>2</v>
      </c>
      <c r="Q11" s="101">
        <v>1</v>
      </c>
      <c r="R11" s="101">
        <v>0</v>
      </c>
      <c r="S11" s="102">
        <v>1</v>
      </c>
      <c r="T11" s="103">
        <v>1</v>
      </c>
    </row>
    <row r="12" spans="1:20" x14ac:dyDescent="0.25">
      <c r="A12" s="68">
        <v>12</v>
      </c>
      <c r="B12" s="96">
        <v>0</v>
      </c>
      <c r="C12" s="97">
        <f>'[2]CCAT Results Table'!D17*2</f>
        <v>280</v>
      </c>
      <c r="D12" s="97">
        <f>'[2]CCAT Results Table'!E17*2</f>
        <v>0</v>
      </c>
      <c r="E12" s="97">
        <f>'[2]CCAT Results Table'!F17*2</f>
        <v>0</v>
      </c>
      <c r="F12" s="97">
        <f>'[2]CCAT Results Table'!G17*2</f>
        <v>480</v>
      </c>
      <c r="G12" s="98">
        <f t="shared" si="0"/>
        <v>760</v>
      </c>
      <c r="H12" s="97">
        <v>2</v>
      </c>
      <c r="I12" s="99">
        <f>'[2]CCAT Results Table'!J17*2</f>
        <v>40</v>
      </c>
      <c r="J12" s="40">
        <v>3</v>
      </c>
      <c r="K12" s="40">
        <v>2</v>
      </c>
      <c r="L12" s="40">
        <v>3</v>
      </c>
      <c r="M12" s="100">
        <v>0</v>
      </c>
      <c r="N12" s="100">
        <v>1</v>
      </c>
      <c r="O12" s="101">
        <v>0</v>
      </c>
      <c r="P12" s="101">
        <v>1</v>
      </c>
      <c r="Q12" s="101">
        <v>1</v>
      </c>
      <c r="R12" s="101">
        <v>0</v>
      </c>
      <c r="S12" s="102">
        <v>1</v>
      </c>
      <c r="T12" s="103">
        <v>1</v>
      </c>
    </row>
    <row r="13" spans="1:20" x14ac:dyDescent="0.25">
      <c r="A13" s="68">
        <v>13</v>
      </c>
      <c r="B13" s="96">
        <v>0</v>
      </c>
      <c r="C13" s="97">
        <f>'[2]CCAT Results Table'!D18*2</f>
        <v>600</v>
      </c>
      <c r="D13" s="97">
        <f>'[2]CCAT Results Table'!E18*2</f>
        <v>0</v>
      </c>
      <c r="E13" s="97">
        <f>'[2]CCAT Results Table'!F18*2</f>
        <v>0</v>
      </c>
      <c r="F13" s="97">
        <f>'[2]CCAT Results Table'!G18*2</f>
        <v>480</v>
      </c>
      <c r="G13" s="98">
        <f t="shared" si="0"/>
        <v>1080</v>
      </c>
      <c r="H13" s="97">
        <v>2</v>
      </c>
      <c r="I13" s="99">
        <f>'[2]CCAT Results Table'!J18*2</f>
        <v>40</v>
      </c>
      <c r="J13" s="40">
        <v>2</v>
      </c>
      <c r="K13" s="40">
        <v>4</v>
      </c>
      <c r="L13" s="40">
        <v>2</v>
      </c>
      <c r="M13" s="100">
        <v>0</v>
      </c>
      <c r="N13" s="100">
        <v>1</v>
      </c>
      <c r="O13" s="101">
        <v>1</v>
      </c>
      <c r="P13" s="101">
        <v>2</v>
      </c>
      <c r="Q13" s="101">
        <v>1</v>
      </c>
      <c r="R13" s="101">
        <v>0</v>
      </c>
      <c r="S13" s="102">
        <v>1</v>
      </c>
      <c r="T13" s="103">
        <v>3</v>
      </c>
    </row>
    <row r="14" spans="1:20" x14ac:dyDescent="0.25">
      <c r="A14" s="68">
        <v>14</v>
      </c>
      <c r="B14" s="96">
        <v>0</v>
      </c>
      <c r="C14" s="97">
        <f>'[2]CCAT Results Table'!D19*2</f>
        <v>120</v>
      </c>
      <c r="D14" s="97">
        <f>'[2]CCAT Results Table'!E19*2</f>
        <v>0</v>
      </c>
      <c r="E14" s="97">
        <f>'[2]CCAT Results Table'!F19*2</f>
        <v>300</v>
      </c>
      <c r="F14" s="97">
        <f>'[2]CCAT Results Table'!G19*2</f>
        <v>0</v>
      </c>
      <c r="G14" s="98">
        <f t="shared" si="0"/>
        <v>420</v>
      </c>
      <c r="H14" s="97">
        <v>2</v>
      </c>
      <c r="I14" s="99">
        <f>'[2]CCAT Results Table'!J19*2</f>
        <v>6</v>
      </c>
      <c r="J14" s="40">
        <v>2</v>
      </c>
      <c r="K14" s="40">
        <v>3</v>
      </c>
      <c r="L14" s="40">
        <v>2</v>
      </c>
      <c r="M14" s="100">
        <v>0</v>
      </c>
      <c r="N14" s="100">
        <v>1</v>
      </c>
      <c r="O14" s="101">
        <v>1</v>
      </c>
      <c r="P14" s="101">
        <v>2</v>
      </c>
      <c r="Q14" s="101">
        <v>1</v>
      </c>
      <c r="R14" s="101">
        <v>0</v>
      </c>
      <c r="S14" s="102">
        <v>1</v>
      </c>
      <c r="T14" s="103">
        <v>1</v>
      </c>
    </row>
    <row r="15" spans="1:20" x14ac:dyDescent="0.25">
      <c r="A15" s="68">
        <v>15</v>
      </c>
      <c r="B15" s="96">
        <v>0</v>
      </c>
      <c r="C15" s="97">
        <f>'[2]CCAT Results Table'!D20*2</f>
        <v>360</v>
      </c>
      <c r="D15" s="97">
        <f>'[2]CCAT Results Table'!E20*2</f>
        <v>0</v>
      </c>
      <c r="E15" s="97">
        <f>'[2]CCAT Results Table'!F20*2</f>
        <v>120</v>
      </c>
      <c r="F15" s="97">
        <f>'[2]CCAT Results Table'!G20*2</f>
        <v>0</v>
      </c>
      <c r="G15" s="98">
        <f t="shared" si="0"/>
        <v>480</v>
      </c>
      <c r="H15" s="97">
        <v>2</v>
      </c>
      <c r="I15" s="99">
        <f>'[2]CCAT Results Table'!J20*2</f>
        <v>8</v>
      </c>
      <c r="J15" s="40">
        <v>2</v>
      </c>
      <c r="K15" s="40">
        <v>3</v>
      </c>
      <c r="L15" s="40">
        <v>2</v>
      </c>
      <c r="M15" s="100">
        <v>0</v>
      </c>
      <c r="N15" s="100">
        <v>1</v>
      </c>
      <c r="O15" s="101">
        <v>0</v>
      </c>
      <c r="P15" s="101">
        <v>2</v>
      </c>
      <c r="Q15" s="101">
        <v>1</v>
      </c>
      <c r="R15" s="101">
        <v>0</v>
      </c>
      <c r="S15" s="102">
        <v>1</v>
      </c>
      <c r="T15" s="103">
        <v>3</v>
      </c>
    </row>
    <row r="16" spans="1:20" x14ac:dyDescent="0.25">
      <c r="A16" s="68">
        <v>16</v>
      </c>
      <c r="B16" s="96">
        <v>0</v>
      </c>
      <c r="C16" s="97">
        <f>'[2]CCAT Results Table'!D21*2</f>
        <v>160</v>
      </c>
      <c r="D16" s="97">
        <f>'[2]CCAT Results Table'!E21*2</f>
        <v>0</v>
      </c>
      <c r="E16" s="97">
        <f>'[2]CCAT Results Table'!F21*2</f>
        <v>120</v>
      </c>
      <c r="F16" s="97">
        <f>'[2]CCAT Results Table'!G21*2</f>
        <v>0</v>
      </c>
      <c r="G16" s="98">
        <f t="shared" si="0"/>
        <v>280</v>
      </c>
      <c r="H16" s="97">
        <v>2</v>
      </c>
      <c r="I16" s="99">
        <f>'[2]CCAT Results Table'!J21*2</f>
        <v>5</v>
      </c>
      <c r="J16" s="40">
        <v>2</v>
      </c>
      <c r="K16" s="40">
        <v>1</v>
      </c>
      <c r="L16" s="40">
        <v>4</v>
      </c>
      <c r="M16" s="100">
        <v>0</v>
      </c>
      <c r="N16" s="100">
        <v>1</v>
      </c>
      <c r="O16" s="101">
        <v>1</v>
      </c>
      <c r="P16" s="101">
        <v>2</v>
      </c>
      <c r="Q16" s="101">
        <v>1</v>
      </c>
      <c r="R16" s="101">
        <v>0</v>
      </c>
      <c r="S16" s="102">
        <v>1</v>
      </c>
      <c r="T16" s="103">
        <v>1</v>
      </c>
    </row>
    <row r="17" spans="1:20" x14ac:dyDescent="0.25">
      <c r="A17" s="68">
        <v>17</v>
      </c>
      <c r="B17" s="96">
        <v>0</v>
      </c>
      <c r="C17" s="97">
        <f>'[2]CCAT Results Table'!D22*2</f>
        <v>180</v>
      </c>
      <c r="D17" s="97">
        <f>'[2]CCAT Results Table'!E22*2</f>
        <v>480</v>
      </c>
      <c r="E17" s="97">
        <f>'[2]CCAT Results Table'!F22*2</f>
        <v>0</v>
      </c>
      <c r="F17" s="97">
        <f>'[2]CCAT Results Table'!G22*2</f>
        <v>0</v>
      </c>
      <c r="G17" s="98">
        <f t="shared" si="0"/>
        <v>660</v>
      </c>
      <c r="H17" s="97">
        <v>2</v>
      </c>
      <c r="I17" s="99">
        <f>'[2]CCAT Results Table'!J22*2</f>
        <v>12</v>
      </c>
      <c r="J17" s="40">
        <v>3</v>
      </c>
      <c r="K17" s="40">
        <v>3</v>
      </c>
      <c r="L17" s="40">
        <v>4</v>
      </c>
      <c r="M17" s="100">
        <v>0</v>
      </c>
      <c r="N17" s="100">
        <v>1</v>
      </c>
      <c r="O17" s="101">
        <v>0</v>
      </c>
      <c r="P17" s="101">
        <v>1</v>
      </c>
      <c r="Q17" s="101">
        <v>1</v>
      </c>
      <c r="R17" s="101">
        <v>0</v>
      </c>
      <c r="S17" s="102">
        <v>1</v>
      </c>
      <c r="T17" s="103">
        <v>3</v>
      </c>
    </row>
    <row r="18" spans="1:20" x14ac:dyDescent="0.25">
      <c r="A18" s="68">
        <v>18</v>
      </c>
      <c r="B18" s="96">
        <v>0</v>
      </c>
      <c r="C18" s="97">
        <f>'[2]CCAT Results Table'!D23*2</f>
        <v>20</v>
      </c>
      <c r="D18" s="97">
        <f>'[2]CCAT Results Table'!E23*2</f>
        <v>0</v>
      </c>
      <c r="E18" s="97">
        <f>'[2]CCAT Results Table'!F23*2</f>
        <v>100</v>
      </c>
      <c r="F18" s="97">
        <f>'[2]CCAT Results Table'!G23*2</f>
        <v>0</v>
      </c>
      <c r="G18" s="98">
        <f t="shared" si="0"/>
        <v>120</v>
      </c>
      <c r="H18" s="97">
        <v>4</v>
      </c>
      <c r="I18" s="99">
        <f>'[2]CCAT Results Table'!J23*2</f>
        <v>6.4</v>
      </c>
      <c r="J18" s="40">
        <v>0</v>
      </c>
      <c r="K18" s="40">
        <v>2</v>
      </c>
      <c r="L18" s="40">
        <v>3</v>
      </c>
      <c r="M18" s="100">
        <v>0</v>
      </c>
      <c r="N18" s="100">
        <v>1</v>
      </c>
      <c r="O18" s="101">
        <v>0</v>
      </c>
      <c r="P18" s="101">
        <v>2</v>
      </c>
      <c r="Q18" s="101">
        <v>1</v>
      </c>
      <c r="R18" s="101">
        <v>0</v>
      </c>
      <c r="S18" s="102">
        <v>0</v>
      </c>
      <c r="T18" s="103">
        <v>1</v>
      </c>
    </row>
    <row r="19" spans="1:20" x14ac:dyDescent="0.25">
      <c r="A19" s="68">
        <v>19</v>
      </c>
      <c r="B19" s="96">
        <v>1</v>
      </c>
      <c r="C19" s="97">
        <f>'[2]CCAT Results Table'!D9*2</f>
        <v>220</v>
      </c>
      <c r="D19" s="97">
        <f>'[2]CCAT Results Table'!E9*2</f>
        <v>0</v>
      </c>
      <c r="E19" s="97">
        <f>'[2]CCAT Results Table'!F9*2</f>
        <v>240</v>
      </c>
      <c r="F19" s="97">
        <f>'[2]CCAT Results Table'!G9*2</f>
        <v>0</v>
      </c>
      <c r="G19" s="98">
        <f t="shared" si="0"/>
        <v>460</v>
      </c>
      <c r="H19" s="97">
        <v>2</v>
      </c>
      <c r="I19" s="99">
        <f>'[2]CCAT Results Table'!J9*2</f>
        <v>3.4</v>
      </c>
      <c r="J19" s="40">
        <v>1</v>
      </c>
      <c r="K19" s="40">
        <v>2</v>
      </c>
      <c r="L19" s="40">
        <v>4</v>
      </c>
      <c r="M19" s="100">
        <v>0</v>
      </c>
      <c r="N19" s="100">
        <v>0</v>
      </c>
      <c r="O19" s="101">
        <v>1</v>
      </c>
      <c r="P19" s="101">
        <v>2</v>
      </c>
      <c r="Q19" s="101">
        <v>1</v>
      </c>
      <c r="R19" s="101">
        <v>0</v>
      </c>
      <c r="S19" s="102">
        <v>0</v>
      </c>
      <c r="T19" s="103">
        <v>0</v>
      </c>
    </row>
    <row r="20" spans="1:20" x14ac:dyDescent="0.25">
      <c r="A20" s="68">
        <v>20</v>
      </c>
      <c r="B20" s="104">
        <v>1</v>
      </c>
      <c r="C20" s="97">
        <f>'[2]CCAT Results Table'!D10*2</f>
        <v>56</v>
      </c>
      <c r="D20" s="97">
        <f>'[2]CCAT Results Table'!E10*2</f>
        <v>0</v>
      </c>
      <c r="E20" s="97">
        <f>'[2]CCAT Results Table'!F10*2</f>
        <v>240</v>
      </c>
      <c r="F20" s="97">
        <f>'[2]CCAT Results Table'!G10*2</f>
        <v>0</v>
      </c>
      <c r="G20" s="98">
        <f t="shared" si="0"/>
        <v>296</v>
      </c>
      <c r="H20" s="97">
        <v>2</v>
      </c>
      <c r="I20" s="99">
        <f>'[2]CCAT Results Table'!J10*2</f>
        <v>3.4</v>
      </c>
      <c r="J20" s="40">
        <v>3</v>
      </c>
      <c r="K20" s="40">
        <v>1</v>
      </c>
      <c r="L20" s="40">
        <v>1</v>
      </c>
      <c r="M20" s="100">
        <v>0</v>
      </c>
      <c r="N20" s="100">
        <v>0</v>
      </c>
      <c r="O20" s="101">
        <v>0</v>
      </c>
      <c r="P20" s="101">
        <v>1</v>
      </c>
      <c r="Q20" s="101">
        <v>0</v>
      </c>
      <c r="R20" s="101">
        <v>0</v>
      </c>
      <c r="S20" s="102">
        <v>1</v>
      </c>
      <c r="T20" s="103">
        <v>1</v>
      </c>
    </row>
    <row r="21" spans="1:20" x14ac:dyDescent="0.25">
      <c r="A21" s="68">
        <v>22</v>
      </c>
      <c r="B21" s="96">
        <v>1</v>
      </c>
      <c r="C21" s="97">
        <f>'[2]CCAT Results Table'!D13*2</f>
        <v>480</v>
      </c>
      <c r="D21" s="97">
        <f>'[2]CCAT Results Table'!E13*2</f>
        <v>0</v>
      </c>
      <c r="E21" s="97">
        <f>'[2]CCAT Results Table'!F13*2</f>
        <v>0</v>
      </c>
      <c r="F21" s="97">
        <f>'[2]CCAT Results Table'!G13*2</f>
        <v>480</v>
      </c>
      <c r="G21" s="98">
        <f t="shared" si="0"/>
        <v>960</v>
      </c>
      <c r="H21" s="98">
        <v>2</v>
      </c>
      <c r="I21" s="99">
        <f>'[2]CCAT Results Table'!J13*2</f>
        <v>40</v>
      </c>
      <c r="J21" s="40">
        <v>1</v>
      </c>
      <c r="K21" s="40">
        <v>2</v>
      </c>
      <c r="L21" s="40">
        <v>2</v>
      </c>
      <c r="M21" s="100">
        <v>0</v>
      </c>
      <c r="N21" s="100">
        <v>0</v>
      </c>
      <c r="O21" s="101">
        <v>1</v>
      </c>
      <c r="P21" s="101">
        <v>1</v>
      </c>
      <c r="Q21" s="101">
        <v>0</v>
      </c>
      <c r="R21" s="101">
        <v>0</v>
      </c>
      <c r="S21" s="102">
        <v>1</v>
      </c>
      <c r="T21" s="103">
        <v>1</v>
      </c>
    </row>
    <row r="22" spans="1:20" x14ac:dyDescent="0.25">
      <c r="A22" s="68">
        <v>23</v>
      </c>
      <c r="B22" s="96">
        <v>1</v>
      </c>
      <c r="C22" s="97">
        <f>'[2]CCAT Results Table'!D11*2</f>
        <v>560</v>
      </c>
      <c r="D22" s="97">
        <f>'[2]CCAT Results Table'!E11*2</f>
        <v>0</v>
      </c>
      <c r="E22" s="97">
        <f>'[2]CCAT Results Table'!F11*2</f>
        <v>0</v>
      </c>
      <c r="F22" s="97">
        <f>'[2]CCAT Results Table'!G11*2</f>
        <v>720</v>
      </c>
      <c r="G22" s="98">
        <f t="shared" si="0"/>
        <v>1280</v>
      </c>
      <c r="H22" s="97">
        <v>4</v>
      </c>
      <c r="I22" s="99">
        <f>'[2]CCAT Results Table'!J11*2</f>
        <v>48</v>
      </c>
      <c r="J22" s="40">
        <v>1</v>
      </c>
      <c r="K22" s="40">
        <v>3</v>
      </c>
      <c r="L22" s="40">
        <v>4</v>
      </c>
      <c r="M22" s="100">
        <v>0</v>
      </c>
      <c r="N22" s="100">
        <v>1</v>
      </c>
      <c r="O22" s="101">
        <v>1</v>
      </c>
      <c r="P22" s="101">
        <v>1</v>
      </c>
      <c r="Q22" s="101">
        <v>1</v>
      </c>
      <c r="R22" s="101">
        <v>1</v>
      </c>
      <c r="S22" s="102">
        <v>0</v>
      </c>
      <c r="T22" s="103">
        <v>3</v>
      </c>
    </row>
    <row r="23" spans="1:20" x14ac:dyDescent="0.25">
      <c r="A23" s="68">
        <v>24</v>
      </c>
      <c r="B23" s="96">
        <v>1</v>
      </c>
      <c r="C23" s="97">
        <f>'[2]CCAT Results Table'!D12*2</f>
        <v>280</v>
      </c>
      <c r="D23" s="97">
        <f>'[2]CCAT Results Table'!E12*2</f>
        <v>0</v>
      </c>
      <c r="E23" s="97">
        <f>'[2]CCAT Results Table'!F12*2</f>
        <v>0</v>
      </c>
      <c r="F23" s="97">
        <f>'[2]CCAT Results Table'!G12*2</f>
        <v>480</v>
      </c>
      <c r="G23" s="98">
        <f t="shared" si="0"/>
        <v>760</v>
      </c>
      <c r="H23" s="97">
        <v>2</v>
      </c>
      <c r="I23" s="99">
        <f>'[2]CCAT Results Table'!J12*2</f>
        <v>40</v>
      </c>
      <c r="J23" s="40">
        <v>4</v>
      </c>
      <c r="K23" s="40">
        <v>6</v>
      </c>
      <c r="L23" s="40">
        <v>10</v>
      </c>
      <c r="M23" s="100">
        <v>0</v>
      </c>
      <c r="N23" s="100">
        <v>1</v>
      </c>
      <c r="O23" s="101">
        <v>1</v>
      </c>
      <c r="P23" s="101">
        <v>1</v>
      </c>
      <c r="Q23" s="101">
        <v>0</v>
      </c>
      <c r="R23" s="101">
        <v>2</v>
      </c>
      <c r="S23" s="102">
        <v>1</v>
      </c>
      <c r="T23" s="103">
        <v>1</v>
      </c>
    </row>
    <row r="24" spans="1:20" x14ac:dyDescent="0.25">
      <c r="A24" s="68">
        <v>25</v>
      </c>
      <c r="B24" s="96">
        <v>0</v>
      </c>
      <c r="C24" s="97">
        <f>'[2]CCAT Results Table'!D24*2</f>
        <v>220</v>
      </c>
      <c r="D24" s="97">
        <f>'[2]CCAT Results Table'!E24*2</f>
        <v>0</v>
      </c>
      <c r="E24" s="97">
        <f>'[2]CCAT Results Table'!F24*2</f>
        <v>0</v>
      </c>
      <c r="F24" s="97">
        <f>'[2]CCAT Results Table'!G24*2</f>
        <v>240</v>
      </c>
      <c r="G24" s="98">
        <f t="shared" si="0"/>
        <v>460</v>
      </c>
      <c r="H24" s="97">
        <v>2</v>
      </c>
      <c r="I24" s="99">
        <f>'[2]CCAT Results Table'!J24*2</f>
        <v>28</v>
      </c>
      <c r="J24" s="40">
        <v>0</v>
      </c>
      <c r="K24" s="40">
        <v>1</v>
      </c>
      <c r="L24" s="40">
        <v>0</v>
      </c>
      <c r="M24" s="100">
        <v>0</v>
      </c>
      <c r="N24" s="100">
        <v>1</v>
      </c>
      <c r="O24" s="101">
        <v>0</v>
      </c>
      <c r="P24" s="101">
        <v>2</v>
      </c>
      <c r="Q24" s="101">
        <v>0</v>
      </c>
      <c r="R24" s="101">
        <v>0</v>
      </c>
      <c r="S24" s="102">
        <v>1</v>
      </c>
      <c r="T24" s="103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9" sqref="B19"/>
    </sheetView>
  </sheetViews>
  <sheetFormatPr defaultRowHeight="15" x14ac:dyDescent="0.25"/>
  <cols>
    <col min="1" max="1" width="24.140625" customWidth="1"/>
    <col min="2" max="2" width="27.42578125" customWidth="1"/>
    <col min="3" max="3" width="30" customWidth="1"/>
  </cols>
  <sheetData>
    <row r="1" spans="1:3" x14ac:dyDescent="0.25">
      <c r="A1" s="105"/>
      <c r="B1" s="106">
        <v>0</v>
      </c>
      <c r="C1" s="107">
        <v>1</v>
      </c>
    </row>
    <row r="2" spans="1:3" x14ac:dyDescent="0.25">
      <c r="A2" s="108" t="s">
        <v>2</v>
      </c>
      <c r="B2" s="109" t="s">
        <v>251</v>
      </c>
      <c r="C2" s="110" t="s">
        <v>21</v>
      </c>
    </row>
    <row r="3" spans="1:3" x14ac:dyDescent="0.25">
      <c r="A3" s="108" t="s">
        <v>13</v>
      </c>
      <c r="B3" s="110" t="s">
        <v>252</v>
      </c>
      <c r="C3" s="110" t="s">
        <v>253</v>
      </c>
    </row>
    <row r="4" spans="1:3" x14ac:dyDescent="0.25">
      <c r="A4" s="108" t="s">
        <v>14</v>
      </c>
      <c r="B4" s="110" t="s">
        <v>254</v>
      </c>
      <c r="C4" s="110" t="s">
        <v>255</v>
      </c>
    </row>
    <row r="5" spans="1:3" x14ac:dyDescent="0.25">
      <c r="A5" s="108" t="s">
        <v>256</v>
      </c>
      <c r="B5" s="110" t="s">
        <v>257</v>
      </c>
      <c r="C5" s="110" t="s">
        <v>258</v>
      </c>
    </row>
    <row r="6" spans="1:3" x14ac:dyDescent="0.25">
      <c r="A6" s="108" t="s">
        <v>15</v>
      </c>
      <c r="B6" s="110" t="s">
        <v>259</v>
      </c>
      <c r="C6" s="110" t="s">
        <v>260</v>
      </c>
    </row>
    <row r="7" spans="1:3" x14ac:dyDescent="0.25">
      <c r="A7" s="108" t="s">
        <v>261</v>
      </c>
      <c r="B7" s="110" t="s">
        <v>33</v>
      </c>
      <c r="C7" s="110" t="s">
        <v>259</v>
      </c>
    </row>
    <row r="8" spans="1:3" ht="25.5" x14ac:dyDescent="0.25">
      <c r="A8" s="108" t="s">
        <v>17</v>
      </c>
      <c r="B8" s="110" t="s">
        <v>33</v>
      </c>
      <c r="C8" s="110" t="s">
        <v>262</v>
      </c>
    </row>
    <row r="9" spans="1:3" x14ac:dyDescent="0.25">
      <c r="A9" s="111" t="s">
        <v>263</v>
      </c>
      <c r="B9" s="110" t="s">
        <v>264</v>
      </c>
      <c r="C9" s="110" t="s">
        <v>265</v>
      </c>
    </row>
    <row r="10" spans="1:3" x14ac:dyDescent="0.25">
      <c r="A10" s="111" t="s">
        <v>204</v>
      </c>
      <c r="B10" s="110" t="s">
        <v>266</v>
      </c>
      <c r="C10" s="110" t="s">
        <v>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workbookViewId="0">
      <selection activeCell="I22" sqref="I22"/>
    </sheetView>
  </sheetViews>
  <sheetFormatPr defaultRowHeight="15" x14ac:dyDescent="0.25"/>
  <sheetData>
    <row r="1" spans="1:19" ht="59.25" thickBot="1" x14ac:dyDescent="0.3">
      <c r="A1" s="112" t="s">
        <v>267</v>
      </c>
      <c r="B1" s="113" t="s">
        <v>268</v>
      </c>
      <c r="C1" s="113" t="s">
        <v>269</v>
      </c>
      <c r="D1" s="113" t="s">
        <v>244</v>
      </c>
      <c r="E1" s="113" t="s">
        <v>246</v>
      </c>
      <c r="F1" s="113" t="s">
        <v>248</v>
      </c>
      <c r="G1" s="113" t="s">
        <v>270</v>
      </c>
      <c r="H1" s="113" t="s">
        <v>271</v>
      </c>
      <c r="I1" s="113" t="s">
        <v>272</v>
      </c>
      <c r="J1" s="113" t="s">
        <v>249</v>
      </c>
      <c r="K1" s="113" t="s">
        <v>273</v>
      </c>
      <c r="L1" s="113" t="s">
        <v>274</v>
      </c>
      <c r="M1" s="113" t="s">
        <v>275</v>
      </c>
      <c r="N1" s="113" t="s">
        <v>236</v>
      </c>
      <c r="O1" s="113" t="s">
        <v>247</v>
      </c>
      <c r="P1" s="113" t="s">
        <v>235</v>
      </c>
      <c r="Q1" s="113" t="s">
        <v>240</v>
      </c>
      <c r="R1" s="113" t="s">
        <v>2</v>
      </c>
      <c r="S1" s="113" t="s">
        <v>237</v>
      </c>
    </row>
    <row r="2" spans="1:19" ht="15.75" thickBot="1" x14ac:dyDescent="0.3">
      <c r="A2" s="114" t="s">
        <v>268</v>
      </c>
      <c r="B2" s="115">
        <v>1</v>
      </c>
      <c r="C2" s="116">
        <v>0.03</v>
      </c>
      <c r="D2" s="116">
        <v>-0.35</v>
      </c>
      <c r="E2" s="116">
        <v>0.67</v>
      </c>
      <c r="F2" s="116">
        <v>0.28999999999999998</v>
      </c>
      <c r="G2" s="115">
        <v>0.81</v>
      </c>
      <c r="H2" s="116">
        <v>-0.22</v>
      </c>
      <c r="I2" s="116">
        <v>-0.3</v>
      </c>
      <c r="J2" s="116">
        <v>-0.21</v>
      </c>
      <c r="K2" s="115">
        <v>-0.77</v>
      </c>
      <c r="L2" s="116">
        <v>-0.31</v>
      </c>
      <c r="M2" s="115">
        <v>-0.7</v>
      </c>
      <c r="N2" s="116">
        <v>-0.33</v>
      </c>
      <c r="O2" s="116">
        <v>0.27</v>
      </c>
      <c r="P2" s="116">
        <v>-0.67</v>
      </c>
      <c r="Q2" s="116">
        <v>-0.31</v>
      </c>
      <c r="R2" s="116">
        <v>0.08</v>
      </c>
      <c r="S2" s="116">
        <v>7.0000000000000007E-2</v>
      </c>
    </row>
    <row r="3" spans="1:19" ht="15.75" thickBot="1" x14ac:dyDescent="0.3">
      <c r="A3" s="114" t="s">
        <v>269</v>
      </c>
      <c r="B3" s="116">
        <v>0.03</v>
      </c>
      <c r="C3" s="115">
        <v>1</v>
      </c>
      <c r="D3" s="116">
        <v>-0.3</v>
      </c>
      <c r="E3" s="116">
        <v>-0.28999999999999998</v>
      </c>
      <c r="F3" s="116">
        <v>0.6</v>
      </c>
      <c r="G3" s="116">
        <v>-0.17</v>
      </c>
      <c r="H3" s="116">
        <v>-0.31</v>
      </c>
      <c r="I3" s="116">
        <v>-0.28000000000000003</v>
      </c>
      <c r="J3" s="116">
        <v>0.53</v>
      </c>
      <c r="K3" s="116">
        <v>-0.15</v>
      </c>
      <c r="L3" s="116">
        <v>0.63</v>
      </c>
      <c r="M3" s="116">
        <v>0.03</v>
      </c>
      <c r="N3" s="116">
        <v>0.55000000000000004</v>
      </c>
      <c r="O3" s="116">
        <v>0.56999999999999995</v>
      </c>
      <c r="P3" s="116">
        <v>0.19</v>
      </c>
      <c r="Q3" s="116">
        <v>-0.03</v>
      </c>
      <c r="R3" s="115">
        <v>-0.75</v>
      </c>
      <c r="S3" s="116">
        <v>-0.38</v>
      </c>
    </row>
    <row r="4" spans="1:19" ht="15.75" thickBot="1" x14ac:dyDescent="0.3">
      <c r="A4" s="114" t="s">
        <v>244</v>
      </c>
      <c r="B4" s="116">
        <v>-0.35</v>
      </c>
      <c r="C4" s="116">
        <v>-0.3</v>
      </c>
      <c r="D4" s="115">
        <v>1</v>
      </c>
      <c r="E4" s="116">
        <v>-0.14000000000000001</v>
      </c>
      <c r="F4" s="116">
        <v>-0.56000000000000005</v>
      </c>
      <c r="G4" s="116">
        <v>-0.32</v>
      </c>
      <c r="H4" s="116">
        <v>0.43</v>
      </c>
      <c r="I4" s="116">
        <v>-0.08</v>
      </c>
      <c r="J4" s="116">
        <v>0.12</v>
      </c>
      <c r="K4" s="116">
        <v>0.55000000000000004</v>
      </c>
      <c r="L4" s="116">
        <v>-0.03</v>
      </c>
      <c r="M4" s="116">
        <v>0.59</v>
      </c>
      <c r="N4" s="116">
        <v>0.36</v>
      </c>
      <c r="O4" s="116">
        <v>0.04</v>
      </c>
      <c r="P4" s="116">
        <v>0.35</v>
      </c>
      <c r="Q4" s="116">
        <v>0.59</v>
      </c>
      <c r="R4" s="116">
        <v>0.11</v>
      </c>
      <c r="S4" s="116">
        <v>-0.39</v>
      </c>
    </row>
    <row r="5" spans="1:19" ht="15.75" thickBot="1" x14ac:dyDescent="0.3">
      <c r="A5" s="114" t="s">
        <v>246</v>
      </c>
      <c r="B5" s="116">
        <v>0.67</v>
      </c>
      <c r="C5" s="116">
        <v>-0.28999999999999998</v>
      </c>
      <c r="D5" s="116">
        <v>-0.14000000000000001</v>
      </c>
      <c r="E5" s="115">
        <v>1</v>
      </c>
      <c r="F5" s="116">
        <v>-0.01</v>
      </c>
      <c r="G5" s="116">
        <v>0.69</v>
      </c>
      <c r="H5" s="116">
        <v>0.15</v>
      </c>
      <c r="I5" s="116">
        <v>-0.31</v>
      </c>
      <c r="J5" s="116">
        <v>-0.31</v>
      </c>
      <c r="K5" s="116">
        <v>-0.52</v>
      </c>
      <c r="L5" s="116">
        <v>-0.47</v>
      </c>
      <c r="M5" s="116">
        <v>-0.51</v>
      </c>
      <c r="N5" s="116">
        <v>-0.5</v>
      </c>
      <c r="O5" s="116">
        <v>0.03</v>
      </c>
      <c r="P5" s="116">
        <v>-0.51</v>
      </c>
      <c r="Q5" s="116">
        <v>-0.31</v>
      </c>
      <c r="R5" s="116">
        <v>0.28999999999999998</v>
      </c>
      <c r="S5" s="116">
        <v>0.15</v>
      </c>
    </row>
    <row r="6" spans="1:19" ht="17.25" thickBot="1" x14ac:dyDescent="0.3">
      <c r="A6" s="114" t="s">
        <v>248</v>
      </c>
      <c r="B6" s="116">
        <v>0.28999999999999998</v>
      </c>
      <c r="C6" s="116">
        <v>0.6</v>
      </c>
      <c r="D6" s="116">
        <v>-0.56000000000000005</v>
      </c>
      <c r="E6" s="116">
        <v>-0.01</v>
      </c>
      <c r="F6" s="115">
        <v>1</v>
      </c>
      <c r="G6" s="116">
        <v>0.2</v>
      </c>
      <c r="H6" s="116">
        <v>-0.64</v>
      </c>
      <c r="I6" s="116">
        <v>-0.17</v>
      </c>
      <c r="J6" s="116">
        <v>0.35</v>
      </c>
      <c r="K6" s="116">
        <v>-0.5</v>
      </c>
      <c r="L6" s="116">
        <v>0.31</v>
      </c>
      <c r="M6" s="116">
        <v>-0.38</v>
      </c>
      <c r="N6" s="116">
        <v>7.0000000000000007E-2</v>
      </c>
      <c r="O6" s="116">
        <v>0.32</v>
      </c>
      <c r="P6" s="116">
        <v>-0.41</v>
      </c>
      <c r="Q6" s="116">
        <v>-0.28999999999999998</v>
      </c>
      <c r="R6" s="116">
        <v>-0.28000000000000003</v>
      </c>
      <c r="S6" s="116">
        <v>0.08</v>
      </c>
    </row>
    <row r="7" spans="1:19" ht="17.25" thickBot="1" x14ac:dyDescent="0.3">
      <c r="A7" s="114" t="s">
        <v>270</v>
      </c>
      <c r="B7" s="115">
        <v>0.81</v>
      </c>
      <c r="C7" s="116">
        <v>-0.17</v>
      </c>
      <c r="D7" s="116">
        <v>-0.32</v>
      </c>
      <c r="E7" s="116">
        <v>0.69</v>
      </c>
      <c r="F7" s="116">
        <v>0.2</v>
      </c>
      <c r="G7" s="115">
        <v>1</v>
      </c>
      <c r="H7" s="116">
        <v>-0.15</v>
      </c>
      <c r="I7" s="116">
        <v>-0.21</v>
      </c>
      <c r="J7" s="116">
        <v>-0.21</v>
      </c>
      <c r="K7" s="115">
        <v>-0.77</v>
      </c>
      <c r="L7" s="116">
        <v>-0.44</v>
      </c>
      <c r="M7" s="116">
        <v>-0.61</v>
      </c>
      <c r="N7" s="116">
        <v>-0.48</v>
      </c>
      <c r="O7" s="116">
        <v>-0.03</v>
      </c>
      <c r="P7" s="115">
        <v>-0.78</v>
      </c>
      <c r="Q7" s="116">
        <v>-0.26</v>
      </c>
      <c r="R7" s="116">
        <v>0.26</v>
      </c>
      <c r="S7" s="116">
        <v>0.16</v>
      </c>
    </row>
    <row r="8" spans="1:19" ht="15.75" thickBot="1" x14ac:dyDescent="0.3">
      <c r="A8" s="114" t="s">
        <v>271</v>
      </c>
      <c r="B8" s="116">
        <v>-0.22</v>
      </c>
      <c r="C8" s="116">
        <v>-0.31</v>
      </c>
      <c r="D8" s="116">
        <v>0.43</v>
      </c>
      <c r="E8" s="116">
        <v>0.15</v>
      </c>
      <c r="F8" s="116">
        <v>-0.64</v>
      </c>
      <c r="G8" s="116">
        <v>-0.15</v>
      </c>
      <c r="H8" s="115">
        <v>1</v>
      </c>
      <c r="I8" s="116">
        <v>-0.14000000000000001</v>
      </c>
      <c r="J8" s="116">
        <v>-0.4</v>
      </c>
      <c r="K8" s="116">
        <v>0.27</v>
      </c>
      <c r="L8" s="116">
        <v>0.12</v>
      </c>
      <c r="M8" s="116">
        <v>0.39</v>
      </c>
      <c r="N8" s="116">
        <v>-0.03</v>
      </c>
      <c r="O8" s="116">
        <v>-0.13</v>
      </c>
      <c r="P8" s="116">
        <v>0.35</v>
      </c>
      <c r="Q8" s="116">
        <v>0.23</v>
      </c>
      <c r="R8" s="116">
        <v>-0.17</v>
      </c>
      <c r="S8" s="116">
        <v>-0.42</v>
      </c>
    </row>
    <row r="9" spans="1:19" ht="15.75" thickBot="1" x14ac:dyDescent="0.3">
      <c r="A9" s="114" t="s">
        <v>272</v>
      </c>
      <c r="B9" s="116">
        <v>-0.3</v>
      </c>
      <c r="C9" s="116">
        <v>-0.28000000000000003</v>
      </c>
      <c r="D9" s="116">
        <v>-0.08</v>
      </c>
      <c r="E9" s="116">
        <v>-0.31</v>
      </c>
      <c r="F9" s="116">
        <v>-0.17</v>
      </c>
      <c r="G9" s="116">
        <v>-0.21</v>
      </c>
      <c r="H9" s="116">
        <v>-0.14000000000000001</v>
      </c>
      <c r="I9" s="115">
        <v>1</v>
      </c>
      <c r="J9" s="116">
        <v>-0.19</v>
      </c>
      <c r="K9" s="116">
        <v>0.16</v>
      </c>
      <c r="L9" s="116">
        <v>-0.03</v>
      </c>
      <c r="M9" s="116">
        <v>-0.25</v>
      </c>
      <c r="N9" s="116">
        <v>-0.12</v>
      </c>
      <c r="O9" s="116">
        <v>-0.54</v>
      </c>
      <c r="P9" s="116">
        <v>0.1</v>
      </c>
      <c r="Q9" s="116">
        <v>-0.28000000000000003</v>
      </c>
      <c r="R9" s="116">
        <v>0.21</v>
      </c>
      <c r="S9" s="116">
        <v>0.49</v>
      </c>
    </row>
    <row r="10" spans="1:19" ht="15.75" thickBot="1" x14ac:dyDescent="0.3">
      <c r="A10" s="114" t="s">
        <v>249</v>
      </c>
      <c r="B10" s="116">
        <v>-0.21</v>
      </c>
      <c r="C10" s="116">
        <v>0.53</v>
      </c>
      <c r="D10" s="116">
        <v>0.12</v>
      </c>
      <c r="E10" s="116">
        <v>-0.31</v>
      </c>
      <c r="F10" s="116">
        <v>0.35</v>
      </c>
      <c r="G10" s="116">
        <v>-0.21</v>
      </c>
      <c r="H10" s="116">
        <v>-0.4</v>
      </c>
      <c r="I10" s="116">
        <v>-0.19</v>
      </c>
      <c r="J10" s="115">
        <v>1</v>
      </c>
      <c r="K10" s="116">
        <v>0.11</v>
      </c>
      <c r="L10" s="116">
        <v>0.3</v>
      </c>
      <c r="M10" s="116">
        <v>0.24</v>
      </c>
      <c r="N10" s="116">
        <v>0.64</v>
      </c>
      <c r="O10" s="116">
        <v>0.42</v>
      </c>
      <c r="P10" s="116">
        <v>0.2</v>
      </c>
      <c r="Q10" s="116">
        <v>0.26</v>
      </c>
      <c r="R10" s="116">
        <v>-0.28999999999999998</v>
      </c>
      <c r="S10" s="116">
        <v>-0.26</v>
      </c>
    </row>
    <row r="11" spans="1:19" ht="17.25" thickBot="1" x14ac:dyDescent="0.3">
      <c r="A11" s="114" t="s">
        <v>273</v>
      </c>
      <c r="B11" s="115">
        <v>-0.77</v>
      </c>
      <c r="C11" s="116">
        <v>-0.15</v>
      </c>
      <c r="D11" s="116">
        <v>0.55000000000000004</v>
      </c>
      <c r="E11" s="116">
        <v>-0.52</v>
      </c>
      <c r="F11" s="116">
        <v>-0.5</v>
      </c>
      <c r="G11" s="115">
        <v>-0.77</v>
      </c>
      <c r="H11" s="116">
        <v>0.27</v>
      </c>
      <c r="I11" s="116">
        <v>0.16</v>
      </c>
      <c r="J11" s="116">
        <v>0.11</v>
      </c>
      <c r="K11" s="115">
        <v>1</v>
      </c>
      <c r="L11" s="116">
        <v>0.04</v>
      </c>
      <c r="M11" s="116">
        <v>0.69</v>
      </c>
      <c r="N11" s="116">
        <v>0.39</v>
      </c>
      <c r="O11" s="116">
        <v>-0.03</v>
      </c>
      <c r="P11" s="115">
        <v>0.71</v>
      </c>
      <c r="Q11" s="116">
        <v>0.54</v>
      </c>
      <c r="R11" s="116">
        <v>0.06</v>
      </c>
      <c r="S11" s="116">
        <v>-0.21</v>
      </c>
    </row>
    <row r="12" spans="1:19" ht="15.75" thickBot="1" x14ac:dyDescent="0.3">
      <c r="A12" s="114" t="s">
        <v>274</v>
      </c>
      <c r="B12" s="116">
        <v>-0.31</v>
      </c>
      <c r="C12" s="116">
        <v>0.63</v>
      </c>
      <c r="D12" s="116">
        <v>-0.03</v>
      </c>
      <c r="E12" s="116">
        <v>-0.47</v>
      </c>
      <c r="F12" s="116">
        <v>0.31</v>
      </c>
      <c r="G12" s="116">
        <v>-0.44</v>
      </c>
      <c r="H12" s="116">
        <v>0.12</v>
      </c>
      <c r="I12" s="116">
        <v>-0.03</v>
      </c>
      <c r="J12" s="116">
        <v>0.3</v>
      </c>
      <c r="K12" s="116">
        <v>0.04</v>
      </c>
      <c r="L12" s="115">
        <v>1</v>
      </c>
      <c r="M12" s="116">
        <v>0.26</v>
      </c>
      <c r="N12" s="116">
        <v>0.56000000000000005</v>
      </c>
      <c r="O12" s="116">
        <v>0.25</v>
      </c>
      <c r="P12" s="116">
        <v>0.38</v>
      </c>
      <c r="Q12" s="116">
        <v>0.08</v>
      </c>
      <c r="R12" s="115">
        <v>-0.79</v>
      </c>
      <c r="S12" s="116">
        <v>-0.49</v>
      </c>
    </row>
    <row r="13" spans="1:19" ht="15.75" thickBot="1" x14ac:dyDescent="0.3">
      <c r="A13" s="114" t="s">
        <v>275</v>
      </c>
      <c r="B13" s="115">
        <v>-0.7</v>
      </c>
      <c r="C13" s="116">
        <v>0.03</v>
      </c>
      <c r="D13" s="116">
        <v>0.59</v>
      </c>
      <c r="E13" s="116">
        <v>-0.51</v>
      </c>
      <c r="F13" s="116">
        <v>-0.38</v>
      </c>
      <c r="G13" s="116">
        <v>-0.61</v>
      </c>
      <c r="H13" s="116">
        <v>0.39</v>
      </c>
      <c r="I13" s="116">
        <v>-0.25</v>
      </c>
      <c r="J13" s="116">
        <v>0.24</v>
      </c>
      <c r="K13" s="116">
        <v>0.69</v>
      </c>
      <c r="L13" s="116">
        <v>0.26</v>
      </c>
      <c r="M13" s="115">
        <v>1</v>
      </c>
      <c r="N13" s="116">
        <v>0.45</v>
      </c>
      <c r="O13" s="116">
        <v>0.05</v>
      </c>
      <c r="P13" s="116">
        <v>0.62</v>
      </c>
      <c r="Q13" s="116">
        <v>0.65</v>
      </c>
      <c r="R13" s="116">
        <v>-0.18</v>
      </c>
      <c r="S13" s="116">
        <v>-0.5</v>
      </c>
    </row>
    <row r="14" spans="1:19" ht="15.75" thickBot="1" x14ac:dyDescent="0.3">
      <c r="A14" s="114" t="s">
        <v>236</v>
      </c>
      <c r="B14" s="116">
        <v>-0.33</v>
      </c>
      <c r="C14" s="116">
        <v>0.55000000000000004</v>
      </c>
      <c r="D14" s="116">
        <v>0.36</v>
      </c>
      <c r="E14" s="116">
        <v>-0.5</v>
      </c>
      <c r="F14" s="116">
        <v>7.0000000000000007E-2</v>
      </c>
      <c r="G14" s="116">
        <v>-0.48</v>
      </c>
      <c r="H14" s="116">
        <v>-0.03</v>
      </c>
      <c r="I14" s="116">
        <v>-0.12</v>
      </c>
      <c r="J14" s="116">
        <v>0.64</v>
      </c>
      <c r="K14" s="116">
        <v>0.39</v>
      </c>
      <c r="L14" s="116">
        <v>0.56000000000000005</v>
      </c>
      <c r="M14" s="116">
        <v>0.45</v>
      </c>
      <c r="N14" s="115">
        <v>1</v>
      </c>
      <c r="O14" s="116">
        <v>0.45</v>
      </c>
      <c r="P14" s="116">
        <v>0.61</v>
      </c>
      <c r="Q14" s="116">
        <v>0.45</v>
      </c>
      <c r="R14" s="116">
        <v>-0.57999999999999996</v>
      </c>
      <c r="S14" s="116">
        <v>-0.56000000000000005</v>
      </c>
    </row>
    <row r="15" spans="1:19" ht="15.75" thickBot="1" x14ac:dyDescent="0.3">
      <c r="A15" s="114" t="s">
        <v>247</v>
      </c>
      <c r="B15" s="116">
        <v>0.27</v>
      </c>
      <c r="C15" s="116">
        <v>0.56999999999999995</v>
      </c>
      <c r="D15" s="116">
        <v>0.04</v>
      </c>
      <c r="E15" s="116">
        <v>0.03</v>
      </c>
      <c r="F15" s="116">
        <v>0.32</v>
      </c>
      <c r="G15" s="116">
        <v>-0.03</v>
      </c>
      <c r="H15" s="116">
        <v>-0.13</v>
      </c>
      <c r="I15" s="116">
        <v>-0.54</v>
      </c>
      <c r="J15" s="116">
        <v>0.42</v>
      </c>
      <c r="K15" s="116">
        <v>-0.03</v>
      </c>
      <c r="L15" s="116">
        <v>0.25</v>
      </c>
      <c r="M15" s="116">
        <v>0.05</v>
      </c>
      <c r="N15" s="116">
        <v>0.45</v>
      </c>
      <c r="O15" s="115">
        <v>1</v>
      </c>
      <c r="P15" s="116">
        <v>-0.02</v>
      </c>
      <c r="Q15" s="116">
        <v>0.32</v>
      </c>
      <c r="R15" s="116">
        <v>-0.42</v>
      </c>
      <c r="S15" s="116">
        <v>-0.59</v>
      </c>
    </row>
    <row r="16" spans="1:19" ht="15.75" thickBot="1" x14ac:dyDescent="0.3">
      <c r="A16" s="114" t="s">
        <v>235</v>
      </c>
      <c r="B16" s="116">
        <v>-0.67</v>
      </c>
      <c r="C16" s="116">
        <v>0.19</v>
      </c>
      <c r="D16" s="116">
        <v>0.35</v>
      </c>
      <c r="E16" s="116">
        <v>-0.51</v>
      </c>
      <c r="F16" s="116">
        <v>-0.41</v>
      </c>
      <c r="G16" s="115">
        <v>-0.78</v>
      </c>
      <c r="H16" s="116">
        <v>0.35</v>
      </c>
      <c r="I16" s="116">
        <v>0.1</v>
      </c>
      <c r="J16" s="116">
        <v>0.2</v>
      </c>
      <c r="K16" s="115">
        <v>0.71</v>
      </c>
      <c r="L16" s="116">
        <v>0.38</v>
      </c>
      <c r="M16" s="116">
        <v>0.62</v>
      </c>
      <c r="N16" s="116">
        <v>0.61</v>
      </c>
      <c r="O16" s="116">
        <v>-0.02</v>
      </c>
      <c r="P16" s="115">
        <v>1</v>
      </c>
      <c r="Q16" s="116">
        <v>0.23</v>
      </c>
      <c r="R16" s="116">
        <v>-0.4</v>
      </c>
      <c r="S16" s="116">
        <v>-0.25</v>
      </c>
    </row>
    <row r="17" spans="1:19" ht="17.25" thickBot="1" x14ac:dyDescent="0.3">
      <c r="A17" s="114" t="s">
        <v>240</v>
      </c>
      <c r="B17" s="116">
        <v>-0.31</v>
      </c>
      <c r="C17" s="116">
        <v>-0.03</v>
      </c>
      <c r="D17" s="116">
        <v>0.59</v>
      </c>
      <c r="E17" s="116">
        <v>-0.31</v>
      </c>
      <c r="F17" s="116">
        <v>-0.28999999999999998</v>
      </c>
      <c r="G17" s="116">
        <v>-0.26</v>
      </c>
      <c r="H17" s="116">
        <v>0.23</v>
      </c>
      <c r="I17" s="116">
        <v>-0.28000000000000003</v>
      </c>
      <c r="J17" s="116">
        <v>0.26</v>
      </c>
      <c r="K17" s="116">
        <v>0.54</v>
      </c>
      <c r="L17" s="116">
        <v>0.08</v>
      </c>
      <c r="M17" s="116">
        <v>0.65</v>
      </c>
      <c r="N17" s="116">
        <v>0.45</v>
      </c>
      <c r="O17" s="116">
        <v>0.32</v>
      </c>
      <c r="P17" s="116">
        <v>0.23</v>
      </c>
      <c r="Q17" s="115">
        <v>1</v>
      </c>
      <c r="R17" s="116">
        <v>0.02</v>
      </c>
      <c r="S17" s="115">
        <v>-0.71</v>
      </c>
    </row>
    <row r="18" spans="1:19" ht="15.75" thickBot="1" x14ac:dyDescent="0.3">
      <c r="A18" s="114" t="s">
        <v>2</v>
      </c>
      <c r="B18" s="116">
        <v>0.08</v>
      </c>
      <c r="C18" s="115">
        <v>-0.75</v>
      </c>
      <c r="D18" s="116">
        <v>0.11</v>
      </c>
      <c r="E18" s="116">
        <v>0.28999999999999998</v>
      </c>
      <c r="F18" s="116">
        <v>-0.28000000000000003</v>
      </c>
      <c r="G18" s="116">
        <v>0.26</v>
      </c>
      <c r="H18" s="116">
        <v>-0.17</v>
      </c>
      <c r="I18" s="116">
        <v>0.21</v>
      </c>
      <c r="J18" s="116">
        <v>-0.28999999999999998</v>
      </c>
      <c r="K18" s="116">
        <v>0.06</v>
      </c>
      <c r="L18" s="115">
        <v>-0.79</v>
      </c>
      <c r="M18" s="116">
        <v>-0.18</v>
      </c>
      <c r="N18" s="116">
        <v>-0.57999999999999996</v>
      </c>
      <c r="O18" s="116">
        <v>-0.42</v>
      </c>
      <c r="P18" s="116">
        <v>-0.4</v>
      </c>
      <c r="Q18" s="116">
        <v>0.02</v>
      </c>
      <c r="R18" s="115">
        <v>1</v>
      </c>
      <c r="S18" s="116">
        <v>0.61</v>
      </c>
    </row>
    <row r="19" spans="1:19" ht="15.75" thickBot="1" x14ac:dyDescent="0.3">
      <c r="A19" s="114" t="s">
        <v>237</v>
      </c>
      <c r="B19" s="116">
        <v>7.0000000000000007E-2</v>
      </c>
      <c r="C19" s="116">
        <v>-0.38</v>
      </c>
      <c r="D19" s="116">
        <v>-0.39</v>
      </c>
      <c r="E19" s="116">
        <v>0.15</v>
      </c>
      <c r="F19" s="116">
        <v>0.08</v>
      </c>
      <c r="G19" s="116">
        <v>0.16</v>
      </c>
      <c r="H19" s="116">
        <v>-0.42</v>
      </c>
      <c r="I19" s="116">
        <v>0.49</v>
      </c>
      <c r="J19" s="116">
        <v>-0.26</v>
      </c>
      <c r="K19" s="116">
        <v>-0.21</v>
      </c>
      <c r="L19" s="116">
        <v>-0.49</v>
      </c>
      <c r="M19" s="116">
        <v>-0.5</v>
      </c>
      <c r="N19" s="116">
        <v>-0.56000000000000005</v>
      </c>
      <c r="O19" s="116">
        <v>-0.59</v>
      </c>
      <c r="P19" s="116">
        <v>-0.25</v>
      </c>
      <c r="Q19" s="115">
        <v>-0.71</v>
      </c>
      <c r="R19" s="116">
        <v>0.61</v>
      </c>
      <c r="S19" s="1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Appendix A</vt:lpstr>
      <vt:lpstr>Appendix B - Community Scoring</vt:lpstr>
      <vt:lpstr>Appendix B - Serv Prov Scoring</vt:lpstr>
      <vt:lpstr>Appendix B - System Scoring</vt:lpstr>
      <vt:lpstr>Appendix C - SPSS Input Data</vt:lpstr>
      <vt:lpstr>Appendix D - SPSS Coding</vt:lpstr>
      <vt:lpstr>Appendix E - Correlations</vt:lpstr>
    </vt:vector>
  </TitlesOfParts>
  <Company>Michigan Technological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mmoritz</dc:creator>
  <cp:lastModifiedBy>mmoritz</cp:lastModifiedBy>
  <dcterms:created xsi:type="dcterms:W3CDTF">2016-12-10T13:51:24Z</dcterms:created>
  <dcterms:modified xsi:type="dcterms:W3CDTF">2016-12-10T14:02:00Z</dcterms:modified>
</cp:coreProperties>
</file>